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1840" windowHeight="11295"/>
  </bookViews>
  <sheets>
    <sheet name="Бюджет" sheetId="1" r:id="rId1"/>
  </sheets>
  <definedNames>
    <definedName name="Z_0A26C5AE_B6D8_4E63_8C48_62FDC7DED5BF_.wvu.PrintTitles" localSheetId="0" hidden="1">Бюджет!$4:$8</definedName>
    <definedName name="Z_24111FE8_CBEE_4CC1_AAB8_005144BB0A8A_.wvu.PrintTitles" localSheetId="0" hidden="1">Бюджет!$4:$8</definedName>
    <definedName name="Z_4185FA79_C272_4259_826E_6C6442FD0A81_.wvu.PrintTitles" localSheetId="0" hidden="1">Бюджет!$4:$8</definedName>
    <definedName name="Z_4A1C83A5_CAC7_428B_B21C_837E60FE313F_.wvu.PrintTitles" localSheetId="0" hidden="1">Бюджет!$4:$8</definedName>
    <definedName name="Z_61767046_1261_43F3_952E_A6BFED3B1510_.wvu.PrintTitles" localSheetId="0" hidden="1">Бюджет!$4:$8</definedName>
    <definedName name="Z_63DB5D9F_77B5_4AA2_AECF_FCB46164F30B_.wvu.PrintTitles" localSheetId="0" hidden="1">Бюджет!$4:$8</definedName>
    <definedName name="Z_708F2B64_C53E_463B_B76F_9CDED9D53F21_.wvu.PrintTitles" localSheetId="0" hidden="1">Бюджет!$4:$8</definedName>
    <definedName name="Z_8B9FF6E3_FF5F_411C_AAD7_36E9E388383C_.wvu.PrintTitles" localSheetId="0" hidden="1">Бюджет!$4:$8</definedName>
    <definedName name="Z_9296FE47_F149_43FD_9A4A_E69C92BFDB51_.wvu.PrintTitles" localSheetId="0" hidden="1">Бюджет!$4:$8</definedName>
    <definedName name="Z_A6E7EDDF_8B6A_435F_A5D6_A0D629414686_.wvu.PrintTitles" localSheetId="0" hidden="1">Бюджет!$4:$8</definedName>
    <definedName name="Z_D51A8E16_414C_4EF6_957E_7D0BCFF60076_.wvu.PrintTitles" localSheetId="0" hidden="1">Бюджет!$4:$8</definedName>
    <definedName name="Z_F9805791_EF46_4CD5_B49B_567E3F1EBF6E_.wvu.PrintTitles" localSheetId="0" hidden="1">Бюджет!$4:$8</definedName>
    <definedName name="_xlnm.Print_Titles" localSheetId="0">Бюджет!$4:$8</definedName>
  </definedNames>
  <calcPr calcId="162913"/>
  <customWorkbookViews>
    <customWorkbookView name="Верба Аксана Николаевна - Личное представление" guid="{F9805791-EF46-4CD5-B49B-567E3F1EBF6E}" mergeInterval="0" personalView="1" maximized="1" windowWidth="1844" windowHeight="781" activeSheetId="1" showComments="commIndAndComment"/>
    <customWorkbookView name="Зенина Анна Эдуардовна - Личное представление" guid="{61767046-1261-43F3-952E-A6BFED3B1510}" mergeInterval="0" personalView="1" maximized="1" windowWidth="1436" windowHeight="675" activeSheetId="1"/>
    <customWorkbookView name="Насонова Светлана Владимировна - Личное представление" guid="{708F2B64-C53E-463B-B76F-9CDED9D53F21}" mergeInterval="0" personalView="1" maximized="1" windowWidth="1916" windowHeight="755" activeSheetId="1"/>
    <customWorkbookView name="Бессмертных Людмила Александровна - Личное представление" guid="{24111FE8-CBEE-4CC1-AAB8-005144BB0A8A}" mergeInterval="0" personalView="1" maximized="1" windowWidth="1916" windowHeight="755" activeSheetId="1"/>
    <customWorkbookView name="Давыдова Ольга Александровна - Личное представление" guid="{4185FA79-C272-4259-826E-6C6442FD0A81}" mergeInterval="0" personalView="1" maximized="1" xWindow="-8" yWindow="-8" windowWidth="1936" windowHeight="1056" activeSheetId="1"/>
    <customWorkbookView name="Решетникова Ирина Александровна - Личное представление" guid="{D51A8E16-414C-4EF6-957E-7D0BCFF60076}" mergeInterval="0" personalView="1" maximized="1" xWindow="-8" yWindow="-8" windowWidth="1936" windowHeight="1056" activeSheetId="1"/>
    <customWorkbookView name="Шипицина Екатерина Васильевна - Личное представление" guid="{A6E7EDDF-8B6A-435F-A5D6-A0D629414686}" mergeInterval="0" personalView="1" maximized="1" windowWidth="1276" windowHeight="670" activeSheetId="1"/>
    <customWorkbookView name="Кожапенко Ольга Александровна - Личное представление" guid="{0A26C5AE-B6D8-4E63-8C48-62FDC7DED5BF}" mergeInterval="0" personalView="1" maximized="1" xWindow="-8" yWindow="-8" windowWidth="1936" windowHeight="1056" activeSheetId="1"/>
    <customWorkbookView name="Белова Татьяна Владимировна - Личное представление" guid="{4A1C83A5-CAC7-428B-B21C-837E60FE313F}" mergeInterval="0" personalView="1" maximized="1" xWindow="-8" yWindow="-8" windowWidth="1382" windowHeight="744" activeSheetId="1"/>
    <customWorkbookView name="Грицканюк Диана Александровна - Личное представление" guid="{63DB5D9F-77B5-4AA2-AECF-FCB46164F30B}" mergeInterval="0" personalView="1" maximized="1" xWindow="-8" yWindow="-8" windowWidth="1936" windowHeight="1056" activeSheetId="1"/>
    <customWorkbookView name="Петровская Анна Игоревна - Личное представление" guid="{8B9FF6E3-FF5F-411C-AAD7-36E9E388383C}" mergeInterval="0" personalView="1" maximized="1" xWindow="-8" yWindow="-8" windowWidth="1936" windowHeight="1056" activeSheetId="1"/>
    <customWorkbookView name="Клименко Ольга Александровна - Личное представление" guid="{9296FE47-F149-43FD-9A4A-E69C92BFDB51}" mergeInterval="0" personalView="1" xWindow="202" yWindow="380" windowWidth="1381" windowHeight="693" activeSheetId="1"/>
  </customWorkbookViews>
</workbook>
</file>

<file path=xl/calcChain.xml><?xml version="1.0" encoding="utf-8"?>
<calcChain xmlns="http://schemas.openxmlformats.org/spreadsheetml/2006/main">
  <c r="H9" i="1" l="1"/>
  <c r="G9" i="1"/>
  <c r="F22" i="1"/>
  <c r="L141" i="1"/>
  <c r="K141" i="1"/>
  <c r="D15" i="1" l="1"/>
  <c r="D14" i="1"/>
  <c r="C15" i="1"/>
  <c r="C14" i="1"/>
  <c r="J15" i="1"/>
  <c r="J14" i="1"/>
  <c r="I15" i="1"/>
  <c r="I14" i="1"/>
  <c r="P15" i="1"/>
  <c r="P14" i="1"/>
  <c r="O15" i="1"/>
  <c r="O14" i="1"/>
  <c r="T20" i="1"/>
  <c r="S20" i="1"/>
  <c r="R20" i="1"/>
  <c r="Q20" i="1"/>
  <c r="P21" i="1"/>
  <c r="D21" i="1"/>
  <c r="D20" i="1"/>
  <c r="C21" i="1"/>
  <c r="C20" i="1"/>
  <c r="I21" i="1"/>
  <c r="J21" i="1"/>
  <c r="J20" i="1"/>
  <c r="I20" i="1"/>
  <c r="Q16" i="1"/>
  <c r="O21" i="1"/>
  <c r="O20" i="1" l="1"/>
  <c r="P20" i="1"/>
  <c r="N151" i="1" l="1"/>
  <c r="M151" i="1"/>
  <c r="L151" i="1"/>
  <c r="K151" i="1"/>
  <c r="N149" i="1"/>
  <c r="M149" i="1"/>
  <c r="L149" i="1"/>
  <c r="K149" i="1"/>
  <c r="T151" i="1"/>
  <c r="S151" i="1"/>
  <c r="R151" i="1"/>
  <c r="Q151" i="1"/>
  <c r="T149" i="1"/>
  <c r="S149" i="1"/>
  <c r="R149" i="1"/>
  <c r="Q149" i="1"/>
  <c r="H151" i="1"/>
  <c r="G151" i="1"/>
  <c r="F151" i="1"/>
  <c r="E151" i="1"/>
  <c r="H149" i="1"/>
  <c r="G149" i="1"/>
  <c r="F149" i="1"/>
  <c r="D149" i="1" s="1"/>
  <c r="E149" i="1"/>
  <c r="P152" i="1"/>
  <c r="O152" i="1"/>
  <c r="P150" i="1"/>
  <c r="O150" i="1"/>
  <c r="J152" i="1"/>
  <c r="I152" i="1"/>
  <c r="J150" i="1"/>
  <c r="I150" i="1"/>
  <c r="D152" i="1"/>
  <c r="D150" i="1"/>
  <c r="C152" i="1"/>
  <c r="C150" i="1"/>
  <c r="C154" i="1"/>
  <c r="D154" i="1"/>
  <c r="I154" i="1"/>
  <c r="J154" i="1"/>
  <c r="O154" i="1"/>
  <c r="P154" i="1"/>
  <c r="J149" i="1" l="1"/>
  <c r="C151" i="1"/>
  <c r="D151" i="1"/>
  <c r="O151" i="1"/>
  <c r="I151" i="1"/>
  <c r="C149" i="1"/>
  <c r="I149" i="1"/>
  <c r="P149" i="1"/>
  <c r="P151" i="1"/>
  <c r="J151" i="1"/>
  <c r="O149" i="1"/>
  <c r="R155" i="1"/>
  <c r="S155" i="1"/>
  <c r="T155" i="1"/>
  <c r="L155" i="1"/>
  <c r="M155" i="1"/>
  <c r="N155" i="1"/>
  <c r="Q155" i="1"/>
  <c r="K155" i="1"/>
  <c r="F155" i="1"/>
  <c r="G155" i="1"/>
  <c r="H155" i="1"/>
  <c r="E155" i="1"/>
  <c r="R153" i="1"/>
  <c r="S153" i="1"/>
  <c r="T153" i="1"/>
  <c r="Q153" i="1"/>
  <c r="L153" i="1"/>
  <c r="M153" i="1"/>
  <c r="N153" i="1"/>
  <c r="K153" i="1"/>
  <c r="F153" i="1"/>
  <c r="G153" i="1"/>
  <c r="H153" i="1"/>
  <c r="E153" i="1"/>
  <c r="O156" i="1"/>
  <c r="P156" i="1"/>
  <c r="I156" i="1"/>
  <c r="J156" i="1"/>
  <c r="C156" i="1"/>
  <c r="D156" i="1"/>
  <c r="H101" i="1"/>
  <c r="G101" i="1"/>
  <c r="F101" i="1"/>
  <c r="E101" i="1"/>
  <c r="P128" i="1"/>
  <c r="P127" i="1"/>
  <c r="O128" i="1"/>
  <c r="O127" i="1"/>
  <c r="J128" i="1"/>
  <c r="J127" i="1"/>
  <c r="I128" i="1"/>
  <c r="I127" i="1"/>
  <c r="C128" i="1"/>
  <c r="D128" i="1"/>
  <c r="F127" i="1"/>
  <c r="E127" i="1"/>
  <c r="H127" i="1"/>
  <c r="G127" i="1"/>
  <c r="Q121" i="1"/>
  <c r="R121" i="1"/>
  <c r="Q120" i="1"/>
  <c r="Q119" i="1" s="1"/>
  <c r="J120" i="1"/>
  <c r="I120" i="1"/>
  <c r="D120" i="1"/>
  <c r="C120" i="1"/>
  <c r="T119" i="1"/>
  <c r="S119" i="1"/>
  <c r="R119" i="1"/>
  <c r="P120" i="1"/>
  <c r="R85" i="1"/>
  <c r="C153" i="1" l="1"/>
  <c r="O120" i="1"/>
  <c r="O155" i="1"/>
  <c r="D153" i="1"/>
  <c r="D127" i="1"/>
  <c r="O153" i="1"/>
  <c r="C127" i="1"/>
  <c r="J155" i="1"/>
  <c r="P155" i="1"/>
  <c r="J153" i="1"/>
  <c r="D155" i="1"/>
  <c r="I153" i="1"/>
  <c r="C155" i="1"/>
  <c r="I155" i="1"/>
  <c r="P153" i="1"/>
  <c r="T85" i="1"/>
  <c r="S85" i="1"/>
  <c r="Q85" i="1"/>
  <c r="F85" i="1"/>
  <c r="N85" i="1"/>
  <c r="M85" i="1"/>
  <c r="L85" i="1"/>
  <c r="K85" i="1"/>
  <c r="H85" i="1"/>
  <c r="G85" i="1"/>
  <c r="E85" i="1"/>
  <c r="P87" i="1"/>
  <c r="O87" i="1"/>
  <c r="J87" i="1"/>
  <c r="I87" i="1"/>
  <c r="D87" i="1"/>
  <c r="C87" i="1"/>
  <c r="T88" i="1"/>
  <c r="S88" i="1"/>
  <c r="R88" i="1"/>
  <c r="Q88" i="1"/>
  <c r="N88" i="1"/>
  <c r="M88" i="1"/>
  <c r="L88" i="1"/>
  <c r="K88" i="1"/>
  <c r="G88" i="1"/>
  <c r="H88" i="1"/>
  <c r="F88" i="1"/>
  <c r="E88" i="1"/>
  <c r="P89" i="1"/>
  <c r="O89" i="1"/>
  <c r="J89" i="1"/>
  <c r="I89" i="1"/>
  <c r="D89" i="1"/>
  <c r="C89" i="1"/>
  <c r="E103" i="1"/>
  <c r="T91" i="1"/>
  <c r="S91" i="1"/>
  <c r="G91" i="1"/>
  <c r="T110" i="1"/>
  <c r="S110" i="1"/>
  <c r="R110" i="1"/>
  <c r="Q110" i="1"/>
  <c r="N110" i="1"/>
  <c r="M110" i="1"/>
  <c r="L110" i="1"/>
  <c r="K110" i="1"/>
  <c r="H110" i="1"/>
  <c r="G110" i="1"/>
  <c r="F110" i="1"/>
  <c r="E110" i="1"/>
  <c r="P111" i="1"/>
  <c r="O111" i="1"/>
  <c r="J111" i="1"/>
  <c r="I111" i="1"/>
  <c r="D111" i="1"/>
  <c r="C111" i="1"/>
  <c r="T83" i="1"/>
  <c r="S83" i="1"/>
  <c r="R83" i="1"/>
  <c r="Q83" i="1"/>
  <c r="N83" i="1"/>
  <c r="M83" i="1"/>
  <c r="L83" i="1"/>
  <c r="K83" i="1"/>
  <c r="H83" i="1"/>
  <c r="G83" i="1"/>
  <c r="F83" i="1"/>
  <c r="E83" i="1"/>
  <c r="P84" i="1"/>
  <c r="O84" i="1"/>
  <c r="J84" i="1"/>
  <c r="I84" i="1"/>
  <c r="D84" i="1"/>
  <c r="C84" i="1"/>
  <c r="T122" i="1"/>
  <c r="S122" i="1"/>
  <c r="N122" i="1"/>
  <c r="M122" i="1"/>
  <c r="L122" i="1"/>
  <c r="K122" i="1"/>
  <c r="H122" i="1"/>
  <c r="G122" i="1"/>
  <c r="F122" i="1"/>
  <c r="E122" i="1"/>
  <c r="D124" i="1"/>
  <c r="I121" i="1"/>
  <c r="J121" i="1"/>
  <c r="O121" i="1"/>
  <c r="P121" i="1"/>
  <c r="D121" i="1"/>
  <c r="C121" i="1"/>
  <c r="C119" i="1"/>
  <c r="D119" i="1"/>
  <c r="T108" i="1"/>
  <c r="S108" i="1"/>
  <c r="R108" i="1"/>
  <c r="Q108" i="1"/>
  <c r="N108" i="1"/>
  <c r="M108" i="1"/>
  <c r="L108" i="1"/>
  <c r="K108" i="1"/>
  <c r="H108" i="1"/>
  <c r="G108" i="1"/>
  <c r="F108" i="1"/>
  <c r="E108" i="1"/>
  <c r="P109" i="1"/>
  <c r="O109" i="1"/>
  <c r="O107" i="1"/>
  <c r="J109" i="1"/>
  <c r="I109" i="1"/>
  <c r="D109" i="1"/>
  <c r="C109" i="1"/>
  <c r="C107" i="1"/>
  <c r="C106" i="1"/>
  <c r="K130" i="1"/>
  <c r="I131" i="1"/>
  <c r="R164" i="1"/>
  <c r="S164" i="1"/>
  <c r="T164" i="1"/>
  <c r="Q164" i="1"/>
  <c r="L164" i="1"/>
  <c r="M164" i="1"/>
  <c r="N164" i="1"/>
  <c r="K164" i="1"/>
  <c r="F164" i="1"/>
  <c r="G164" i="1"/>
  <c r="H164" i="1"/>
  <c r="E164" i="1"/>
  <c r="L162" i="1"/>
  <c r="M162" i="1"/>
  <c r="N162" i="1"/>
  <c r="K162" i="1"/>
  <c r="G162" i="1"/>
  <c r="H162" i="1"/>
  <c r="F162" i="1"/>
  <c r="E162" i="1"/>
  <c r="P165" i="1"/>
  <c r="O165" i="1"/>
  <c r="J165" i="1"/>
  <c r="I165" i="1"/>
  <c r="D165" i="1"/>
  <c r="C165" i="1"/>
  <c r="L107" i="1"/>
  <c r="J107" i="1" s="1"/>
  <c r="K107" i="1"/>
  <c r="I107" i="1" s="1"/>
  <c r="C108" i="1" l="1"/>
  <c r="O108" i="1"/>
  <c r="P88" i="1"/>
  <c r="C88" i="1"/>
  <c r="D88" i="1"/>
  <c r="D108" i="1"/>
  <c r="O88" i="1"/>
  <c r="I164" i="1"/>
  <c r="I88" i="1"/>
  <c r="J88" i="1"/>
  <c r="P110" i="1"/>
  <c r="I83" i="1"/>
  <c r="I110" i="1"/>
  <c r="P122" i="1"/>
  <c r="I122" i="1"/>
  <c r="I108" i="1"/>
  <c r="C164" i="1"/>
  <c r="J108" i="1"/>
  <c r="O122" i="1"/>
  <c r="P164" i="1"/>
  <c r="J110" i="1"/>
  <c r="C110" i="1"/>
  <c r="C83" i="1"/>
  <c r="O83" i="1"/>
  <c r="O110" i="1"/>
  <c r="P108" i="1"/>
  <c r="J122" i="1"/>
  <c r="D83" i="1"/>
  <c r="P83" i="1"/>
  <c r="D110" i="1"/>
  <c r="J83" i="1"/>
  <c r="O164" i="1"/>
  <c r="J164" i="1"/>
  <c r="D164" i="1"/>
  <c r="T44" i="1" l="1"/>
  <c r="S44" i="1"/>
  <c r="R44" i="1"/>
  <c r="Q44" i="1"/>
  <c r="L44" i="1"/>
  <c r="K44" i="1"/>
  <c r="H44" i="1"/>
  <c r="G44" i="1"/>
  <c r="F44" i="1"/>
  <c r="E44" i="1"/>
  <c r="C44" i="1" l="1"/>
  <c r="D44" i="1"/>
  <c r="P49" i="1"/>
  <c r="P48" i="1" s="1"/>
  <c r="O49" i="1"/>
  <c r="O48" i="1" s="1"/>
  <c r="J49" i="1"/>
  <c r="J48" i="1" s="1"/>
  <c r="I49" i="1"/>
  <c r="I48" i="1" s="1"/>
  <c r="D49" i="1"/>
  <c r="C49" i="1"/>
  <c r="T48" i="1"/>
  <c r="S48" i="1"/>
  <c r="R48" i="1"/>
  <c r="Q48" i="1"/>
  <c r="N48" i="1"/>
  <c r="M48" i="1"/>
  <c r="L48" i="1"/>
  <c r="K48" i="1"/>
  <c r="H48" i="1"/>
  <c r="G48" i="1"/>
  <c r="F48" i="1"/>
  <c r="E48" i="1"/>
  <c r="C48" i="1" l="1"/>
  <c r="D48" i="1"/>
  <c r="L137" i="1"/>
  <c r="L13" i="1"/>
  <c r="L71" i="1"/>
  <c r="L98" i="1"/>
  <c r="L76" i="1" l="1"/>
  <c r="L68" i="1"/>
  <c r="L146" i="1" l="1"/>
  <c r="L143" i="1"/>
  <c r="L118" i="1" l="1"/>
  <c r="J118" i="1" s="1"/>
  <c r="L106" i="1"/>
  <c r="L64" i="1"/>
  <c r="L29" i="1"/>
  <c r="L37" i="1"/>
  <c r="P39" i="1" l="1"/>
  <c r="O39" i="1"/>
  <c r="K38" i="1"/>
  <c r="J39" i="1"/>
  <c r="I39" i="1"/>
  <c r="D39" i="1"/>
  <c r="C39" i="1"/>
  <c r="T38" i="1"/>
  <c r="S38" i="1"/>
  <c r="R38" i="1"/>
  <c r="Q38" i="1"/>
  <c r="N38" i="1"/>
  <c r="M38" i="1"/>
  <c r="L38" i="1"/>
  <c r="D38" i="1"/>
  <c r="C38" i="1"/>
  <c r="H158" i="1"/>
  <c r="G158" i="1"/>
  <c r="F158" i="1"/>
  <c r="E158" i="1"/>
  <c r="P82" i="1"/>
  <c r="O82" i="1"/>
  <c r="J82" i="1"/>
  <c r="I82" i="1"/>
  <c r="D82" i="1"/>
  <c r="C82" i="1"/>
  <c r="T81" i="1"/>
  <c r="S81" i="1"/>
  <c r="R81" i="1"/>
  <c r="Q81" i="1"/>
  <c r="N81" i="1"/>
  <c r="M81" i="1"/>
  <c r="L81" i="1"/>
  <c r="K81" i="1"/>
  <c r="H81" i="1"/>
  <c r="G81" i="1"/>
  <c r="F81" i="1"/>
  <c r="E81" i="1"/>
  <c r="P80" i="1"/>
  <c r="O80" i="1"/>
  <c r="J80" i="1"/>
  <c r="I80" i="1"/>
  <c r="D80" i="1"/>
  <c r="C80" i="1"/>
  <c r="T79" i="1"/>
  <c r="S79" i="1"/>
  <c r="R79" i="1"/>
  <c r="Q79" i="1"/>
  <c r="N79" i="1"/>
  <c r="M79" i="1"/>
  <c r="L79" i="1"/>
  <c r="K79" i="1"/>
  <c r="H79" i="1"/>
  <c r="G79" i="1"/>
  <c r="F79" i="1"/>
  <c r="E79" i="1"/>
  <c r="P53" i="1"/>
  <c r="O53" i="1"/>
  <c r="J53" i="1"/>
  <c r="I53" i="1"/>
  <c r="D53" i="1"/>
  <c r="C53" i="1"/>
  <c r="T52" i="1"/>
  <c r="S52" i="1"/>
  <c r="R52" i="1"/>
  <c r="Q52" i="1"/>
  <c r="N52" i="1"/>
  <c r="M52" i="1"/>
  <c r="L52" i="1"/>
  <c r="K52" i="1"/>
  <c r="H52" i="1"/>
  <c r="G52" i="1"/>
  <c r="F52" i="1"/>
  <c r="E52" i="1"/>
  <c r="O38" i="1" l="1"/>
  <c r="P38" i="1"/>
  <c r="J38" i="1"/>
  <c r="I38" i="1"/>
  <c r="O81" i="1"/>
  <c r="P81" i="1"/>
  <c r="J81" i="1"/>
  <c r="D79" i="1"/>
  <c r="C81" i="1"/>
  <c r="C79" i="1"/>
  <c r="P79" i="1"/>
  <c r="I79" i="1"/>
  <c r="J79" i="1"/>
  <c r="O79" i="1"/>
  <c r="D81" i="1"/>
  <c r="I81" i="1"/>
  <c r="I52" i="1"/>
  <c r="P52" i="1"/>
  <c r="J52" i="1"/>
  <c r="D52" i="1"/>
  <c r="O52" i="1"/>
  <c r="C52" i="1"/>
  <c r="H30" i="1"/>
  <c r="G30" i="1"/>
  <c r="F30" i="1"/>
  <c r="E30" i="1"/>
  <c r="P31" i="1"/>
  <c r="O31" i="1"/>
  <c r="I31" i="1"/>
  <c r="J31" i="1"/>
  <c r="D31" i="1"/>
  <c r="C31" i="1"/>
  <c r="T30" i="1"/>
  <c r="S30" i="1"/>
  <c r="R30" i="1"/>
  <c r="Q30" i="1"/>
  <c r="N30" i="1"/>
  <c r="M30" i="1"/>
  <c r="L30" i="1"/>
  <c r="D30" i="1" l="1"/>
  <c r="C30" i="1"/>
  <c r="J30" i="1"/>
  <c r="O30" i="1"/>
  <c r="P30" i="1"/>
  <c r="K30" i="1"/>
  <c r="I30" i="1" s="1"/>
  <c r="E99" i="1"/>
  <c r="P102" i="1"/>
  <c r="O102" i="1"/>
  <c r="J102" i="1"/>
  <c r="I102" i="1"/>
  <c r="D102" i="1"/>
  <c r="C102" i="1"/>
  <c r="T101" i="1"/>
  <c r="S101" i="1"/>
  <c r="R101" i="1"/>
  <c r="Q101" i="1"/>
  <c r="N101" i="1"/>
  <c r="M101" i="1"/>
  <c r="L101" i="1"/>
  <c r="K101" i="1"/>
  <c r="F46" i="1"/>
  <c r="G46" i="1"/>
  <c r="H46" i="1"/>
  <c r="K46" i="1"/>
  <c r="L46" i="1"/>
  <c r="M46" i="1"/>
  <c r="N46" i="1"/>
  <c r="Q46" i="1"/>
  <c r="R46" i="1"/>
  <c r="S46" i="1"/>
  <c r="T46" i="1"/>
  <c r="E46" i="1"/>
  <c r="P47" i="1"/>
  <c r="P46" i="1" s="1"/>
  <c r="O47" i="1"/>
  <c r="O46" i="1" s="1"/>
  <c r="J47" i="1"/>
  <c r="J46" i="1" s="1"/>
  <c r="I47" i="1"/>
  <c r="I46" i="1" s="1"/>
  <c r="D47" i="1"/>
  <c r="C47" i="1"/>
  <c r="P101" i="1" l="1"/>
  <c r="I101" i="1"/>
  <c r="O101" i="1"/>
  <c r="D101" i="1"/>
  <c r="D46" i="1"/>
  <c r="J101" i="1"/>
  <c r="C46" i="1"/>
  <c r="C101" i="1"/>
  <c r="D148" i="1"/>
  <c r="R142" i="1" l="1"/>
  <c r="S142" i="1"/>
  <c r="T142" i="1"/>
  <c r="Q142" i="1"/>
  <c r="M142" i="1"/>
  <c r="N142" i="1"/>
  <c r="L142" i="1"/>
  <c r="K142" i="1"/>
  <c r="J144" i="1"/>
  <c r="I144" i="1"/>
  <c r="F142" i="1"/>
  <c r="G142" i="1"/>
  <c r="H142" i="1"/>
  <c r="E142" i="1"/>
  <c r="D144" i="1"/>
  <c r="C144" i="1"/>
  <c r="C143" i="1" l="1"/>
  <c r="R112" i="1"/>
  <c r="S112" i="1"/>
  <c r="T112" i="1"/>
  <c r="Q112" i="1"/>
  <c r="L112" i="1"/>
  <c r="M112" i="1"/>
  <c r="N112" i="1"/>
  <c r="K112" i="1"/>
  <c r="F112" i="1"/>
  <c r="G112" i="1"/>
  <c r="H112" i="1"/>
  <c r="E112" i="1"/>
  <c r="P113" i="1"/>
  <c r="O113" i="1"/>
  <c r="J113" i="1"/>
  <c r="I113" i="1"/>
  <c r="D113" i="1"/>
  <c r="C113" i="1"/>
  <c r="R105" i="1"/>
  <c r="S105" i="1"/>
  <c r="T105" i="1"/>
  <c r="Q105" i="1"/>
  <c r="P107" i="1"/>
  <c r="L105" i="1"/>
  <c r="M105" i="1"/>
  <c r="N105" i="1"/>
  <c r="K105" i="1"/>
  <c r="F105" i="1"/>
  <c r="G105" i="1"/>
  <c r="H105" i="1"/>
  <c r="E105" i="1"/>
  <c r="D107" i="1"/>
  <c r="D105" i="1" l="1"/>
  <c r="C105" i="1"/>
  <c r="C142" i="1"/>
  <c r="C112" i="1"/>
  <c r="O112" i="1"/>
  <c r="D112" i="1"/>
  <c r="P112" i="1"/>
  <c r="J112" i="1"/>
  <c r="I112" i="1"/>
  <c r="P45" i="1" l="1"/>
  <c r="O45" i="1"/>
  <c r="D45" i="1"/>
  <c r="C45" i="1"/>
  <c r="T40" i="1"/>
  <c r="S40" i="1"/>
  <c r="R40" i="1"/>
  <c r="Q40" i="1"/>
  <c r="L18" i="1" l="1"/>
  <c r="J18" i="1" s="1"/>
  <c r="K18" i="1"/>
  <c r="F18" i="1"/>
  <c r="F9" i="1" s="1"/>
  <c r="E18" i="1"/>
  <c r="E9" i="1" s="1"/>
  <c r="P18" i="1"/>
  <c r="P19" i="1"/>
  <c r="O18" i="1"/>
  <c r="O19" i="1"/>
  <c r="J19" i="1"/>
  <c r="I19" i="1"/>
  <c r="I18" i="1" s="1"/>
  <c r="D19" i="1"/>
  <c r="C19" i="1"/>
  <c r="C18" i="1" l="1"/>
  <c r="D18" i="1"/>
  <c r="N16" i="1"/>
  <c r="M16" i="1"/>
  <c r="C131" i="1" l="1"/>
  <c r="D131" i="1"/>
  <c r="C132" i="1"/>
  <c r="D132" i="1"/>
  <c r="C133" i="1"/>
  <c r="D133" i="1"/>
  <c r="C134" i="1"/>
  <c r="D134" i="1"/>
  <c r="P143" i="1" l="1"/>
  <c r="R117" i="1"/>
  <c r="S117" i="1"/>
  <c r="T117" i="1"/>
  <c r="Q117" i="1"/>
  <c r="F97" i="1"/>
  <c r="G97" i="1"/>
  <c r="H97" i="1"/>
  <c r="E97" i="1"/>
  <c r="R91" i="1"/>
  <c r="Q91" i="1"/>
  <c r="N91" i="1"/>
  <c r="M91" i="1"/>
  <c r="L91" i="1"/>
  <c r="K91" i="1"/>
  <c r="F91" i="1"/>
  <c r="H91" i="1"/>
  <c r="E91" i="1"/>
  <c r="J86" i="1"/>
  <c r="J90" i="1"/>
  <c r="I86" i="1"/>
  <c r="I90" i="1"/>
  <c r="D86" i="1"/>
  <c r="D90" i="1"/>
  <c r="C86" i="1"/>
  <c r="C90" i="1"/>
  <c r="D71" i="1"/>
  <c r="C71" i="1"/>
  <c r="J137" i="1"/>
  <c r="I26" i="1"/>
  <c r="J26" i="1"/>
  <c r="I40" i="1"/>
  <c r="J40" i="1"/>
  <c r="I41" i="1"/>
  <c r="J41" i="1"/>
  <c r="I42" i="1"/>
  <c r="J42" i="1"/>
  <c r="I43" i="1"/>
  <c r="J43" i="1"/>
  <c r="I51" i="1"/>
  <c r="J51" i="1"/>
  <c r="I55" i="1"/>
  <c r="J55" i="1"/>
  <c r="I71" i="1"/>
  <c r="J71" i="1"/>
  <c r="I139" i="1"/>
  <c r="J139" i="1"/>
  <c r="I141" i="1"/>
  <c r="J141" i="1"/>
  <c r="I143" i="1"/>
  <c r="J143" i="1"/>
  <c r="I146" i="1"/>
  <c r="J146" i="1"/>
  <c r="I148" i="1"/>
  <c r="J148" i="1"/>
  <c r="J131" i="1"/>
  <c r="I132" i="1"/>
  <c r="J132" i="1"/>
  <c r="I133" i="1"/>
  <c r="J133" i="1"/>
  <c r="I134" i="1"/>
  <c r="J134" i="1"/>
  <c r="I116" i="1"/>
  <c r="J116" i="1"/>
  <c r="I124" i="1"/>
  <c r="J124" i="1"/>
  <c r="I126" i="1"/>
  <c r="J126" i="1"/>
  <c r="R125" i="1" l="1"/>
  <c r="S125" i="1"/>
  <c r="T125" i="1"/>
  <c r="Q125" i="1"/>
  <c r="P86" i="1"/>
  <c r="O86" i="1"/>
  <c r="P90" i="1"/>
  <c r="I137" i="1"/>
  <c r="L147" i="1"/>
  <c r="O137" i="1"/>
  <c r="P137" i="1"/>
  <c r="O139" i="1"/>
  <c r="P139" i="1"/>
  <c r="O141" i="1"/>
  <c r="P141" i="1"/>
  <c r="O143" i="1"/>
  <c r="O146" i="1"/>
  <c r="P146" i="1"/>
  <c r="O148" i="1"/>
  <c r="P148" i="1"/>
  <c r="O132" i="1"/>
  <c r="P132" i="1"/>
  <c r="O133" i="1"/>
  <c r="P133" i="1"/>
  <c r="O134" i="1"/>
  <c r="P134" i="1"/>
  <c r="P131" i="1"/>
  <c r="O131" i="1"/>
  <c r="O116" i="1"/>
  <c r="P116" i="1"/>
  <c r="O117" i="1"/>
  <c r="P117" i="1"/>
  <c r="O118" i="1"/>
  <c r="P118" i="1"/>
  <c r="O124" i="1"/>
  <c r="P124" i="1"/>
  <c r="O126" i="1"/>
  <c r="P126" i="1"/>
  <c r="O71" i="1"/>
  <c r="P71" i="1"/>
  <c r="O58" i="1"/>
  <c r="P58" i="1"/>
  <c r="O60" i="1"/>
  <c r="P60" i="1"/>
  <c r="O61" i="1"/>
  <c r="P61" i="1"/>
  <c r="O62" i="1"/>
  <c r="P62" i="1"/>
  <c r="O64" i="1"/>
  <c r="P64" i="1"/>
  <c r="O66" i="1"/>
  <c r="P66" i="1"/>
  <c r="O68" i="1"/>
  <c r="P68" i="1"/>
  <c r="O29" i="1"/>
  <c r="P29" i="1"/>
  <c r="O33" i="1"/>
  <c r="P33" i="1"/>
  <c r="O35" i="1"/>
  <c r="P35" i="1"/>
  <c r="O37" i="1"/>
  <c r="P37" i="1"/>
  <c r="O41" i="1"/>
  <c r="P41" i="1"/>
  <c r="O42" i="1"/>
  <c r="P42" i="1"/>
  <c r="O43" i="1"/>
  <c r="P43" i="1"/>
  <c r="O51" i="1"/>
  <c r="P51" i="1"/>
  <c r="O55" i="1"/>
  <c r="P55" i="1"/>
  <c r="O24" i="1"/>
  <c r="P24" i="1"/>
  <c r="O26" i="1"/>
  <c r="P26" i="1"/>
  <c r="O11" i="1"/>
  <c r="P11" i="1"/>
  <c r="O13" i="1"/>
  <c r="P13" i="1"/>
  <c r="O17" i="1"/>
  <c r="P17" i="1"/>
  <c r="L130" i="1"/>
  <c r="M130" i="1"/>
  <c r="I130" i="1" s="1"/>
  <c r="N130" i="1"/>
  <c r="P106" i="1"/>
  <c r="P104" i="1"/>
  <c r="P100" i="1"/>
  <c r="P98" i="1"/>
  <c r="P96" i="1"/>
  <c r="P94" i="1"/>
  <c r="P92" i="1"/>
  <c r="P78" i="1"/>
  <c r="P76" i="1"/>
  <c r="P74" i="1"/>
  <c r="O106" i="1"/>
  <c r="O104" i="1"/>
  <c r="O100" i="1"/>
  <c r="O98" i="1"/>
  <c r="O96" i="1"/>
  <c r="O94" i="1"/>
  <c r="O92" i="1"/>
  <c r="O78" i="1"/>
  <c r="O76" i="1"/>
  <c r="O74" i="1"/>
  <c r="J106" i="1"/>
  <c r="J104" i="1"/>
  <c r="J100" i="1"/>
  <c r="J98" i="1"/>
  <c r="J96" i="1"/>
  <c r="J94" i="1"/>
  <c r="J92" i="1"/>
  <c r="J85" i="1"/>
  <c r="J78" i="1"/>
  <c r="J76" i="1"/>
  <c r="J74" i="1"/>
  <c r="I106" i="1"/>
  <c r="I104" i="1"/>
  <c r="I100" i="1"/>
  <c r="I98" i="1"/>
  <c r="I96" i="1"/>
  <c r="I94" i="1"/>
  <c r="I92" i="1"/>
  <c r="I85" i="1"/>
  <c r="I78" i="1"/>
  <c r="I76" i="1"/>
  <c r="I74" i="1"/>
  <c r="D94" i="1"/>
  <c r="C94" i="1"/>
  <c r="H93" i="1"/>
  <c r="G93" i="1"/>
  <c r="F93" i="1"/>
  <c r="E93" i="1"/>
  <c r="T93" i="1"/>
  <c r="S93" i="1"/>
  <c r="R93" i="1"/>
  <c r="Q93" i="1"/>
  <c r="L93" i="1"/>
  <c r="M93" i="1"/>
  <c r="N93" i="1"/>
  <c r="K93" i="1"/>
  <c r="L77" i="1"/>
  <c r="D76" i="1"/>
  <c r="C76" i="1"/>
  <c r="T75" i="1"/>
  <c r="S75" i="1"/>
  <c r="R75" i="1"/>
  <c r="Q75" i="1"/>
  <c r="N75" i="1"/>
  <c r="M75" i="1"/>
  <c r="L75" i="1"/>
  <c r="K75" i="1"/>
  <c r="H75" i="1"/>
  <c r="G75" i="1"/>
  <c r="F75" i="1"/>
  <c r="E75" i="1"/>
  <c r="H77" i="1"/>
  <c r="G77" i="1"/>
  <c r="F77" i="1"/>
  <c r="E77" i="1"/>
  <c r="T77" i="1"/>
  <c r="S77" i="1"/>
  <c r="R77" i="1"/>
  <c r="Q77" i="1"/>
  <c r="N77" i="1"/>
  <c r="M77" i="1"/>
  <c r="K77" i="1"/>
  <c r="K63" i="1"/>
  <c r="L63" i="1"/>
  <c r="T160" i="1"/>
  <c r="S160" i="1"/>
  <c r="R160" i="1"/>
  <c r="Q160" i="1"/>
  <c r="N160" i="1"/>
  <c r="N157" i="1" s="1"/>
  <c r="M160" i="1"/>
  <c r="M157" i="1" s="1"/>
  <c r="L160" i="1"/>
  <c r="L157" i="1" s="1"/>
  <c r="K160" i="1"/>
  <c r="K157" i="1" s="1"/>
  <c r="G160" i="1"/>
  <c r="G157" i="1" s="1"/>
  <c r="H160" i="1"/>
  <c r="H157" i="1" s="1"/>
  <c r="F59" i="1"/>
  <c r="F160" i="1"/>
  <c r="F157" i="1" s="1"/>
  <c r="E160" i="1"/>
  <c r="E157" i="1" s="1"/>
  <c r="T103" i="1"/>
  <c r="S103" i="1"/>
  <c r="R103" i="1"/>
  <c r="Q103" i="1"/>
  <c r="N103" i="1"/>
  <c r="M103" i="1"/>
  <c r="L103" i="1"/>
  <c r="K103" i="1"/>
  <c r="F103" i="1"/>
  <c r="G103" i="1"/>
  <c r="H103" i="1"/>
  <c r="D104" i="1"/>
  <c r="C104" i="1"/>
  <c r="D58" i="1"/>
  <c r="T67" i="1"/>
  <c r="S67" i="1"/>
  <c r="R67" i="1"/>
  <c r="Q67" i="1"/>
  <c r="N67" i="1"/>
  <c r="M67" i="1"/>
  <c r="L67" i="1"/>
  <c r="K67" i="1"/>
  <c r="F67" i="1"/>
  <c r="G67" i="1"/>
  <c r="H67" i="1"/>
  <c r="E67" i="1"/>
  <c r="D60" i="1"/>
  <c r="C60" i="1"/>
  <c r="D103" i="1" l="1"/>
  <c r="J77" i="1"/>
  <c r="P103" i="1"/>
  <c r="O67" i="1"/>
  <c r="I77" i="1"/>
  <c r="J75" i="1"/>
  <c r="I105" i="1"/>
  <c r="I142" i="1"/>
  <c r="P142" i="1"/>
  <c r="O142" i="1"/>
  <c r="J130" i="1"/>
  <c r="P67" i="1"/>
  <c r="O103" i="1"/>
  <c r="I93" i="1"/>
  <c r="C93" i="1"/>
  <c r="O105" i="1"/>
  <c r="J142" i="1"/>
  <c r="J93" i="1"/>
  <c r="P105" i="1"/>
  <c r="I75" i="1"/>
  <c r="I103" i="1"/>
  <c r="P75" i="1"/>
  <c r="O90" i="1"/>
  <c r="J103" i="1"/>
  <c r="O93" i="1"/>
  <c r="P93" i="1"/>
  <c r="O77" i="1"/>
  <c r="O75" i="1"/>
  <c r="D93" i="1"/>
  <c r="J105" i="1"/>
  <c r="P77" i="1"/>
  <c r="D75" i="1"/>
  <c r="C75" i="1"/>
  <c r="O161" i="1"/>
  <c r="O163" i="1"/>
  <c r="P161" i="1"/>
  <c r="P163" i="1"/>
  <c r="J161" i="1"/>
  <c r="J162" i="1"/>
  <c r="J163" i="1"/>
  <c r="I161" i="1"/>
  <c r="I162" i="1"/>
  <c r="I163" i="1"/>
  <c r="D163" i="1"/>
  <c r="C163" i="1"/>
  <c r="D161" i="1"/>
  <c r="C161" i="1"/>
  <c r="C124" i="1"/>
  <c r="T123" i="1"/>
  <c r="S123" i="1"/>
  <c r="R123" i="1"/>
  <c r="Q123" i="1"/>
  <c r="N123" i="1"/>
  <c r="M123" i="1"/>
  <c r="L123" i="1"/>
  <c r="K123" i="1"/>
  <c r="F123" i="1"/>
  <c r="G123" i="1"/>
  <c r="H123" i="1"/>
  <c r="E123" i="1"/>
  <c r="N125" i="1"/>
  <c r="M125" i="1"/>
  <c r="L125" i="1"/>
  <c r="K125" i="1"/>
  <c r="F125" i="1"/>
  <c r="G125" i="1"/>
  <c r="H125" i="1"/>
  <c r="E125" i="1"/>
  <c r="T115" i="1"/>
  <c r="S115" i="1"/>
  <c r="R115" i="1"/>
  <c r="Q115" i="1"/>
  <c r="N115" i="1"/>
  <c r="M115" i="1"/>
  <c r="L115" i="1"/>
  <c r="K115" i="1"/>
  <c r="F115" i="1"/>
  <c r="G115" i="1"/>
  <c r="H115" i="1"/>
  <c r="E115" i="1"/>
  <c r="D116" i="1"/>
  <c r="C116" i="1"/>
  <c r="T65" i="1"/>
  <c r="S65" i="1"/>
  <c r="R65" i="1"/>
  <c r="Q65" i="1"/>
  <c r="N65" i="1"/>
  <c r="M65" i="1"/>
  <c r="L65" i="1"/>
  <c r="K65" i="1"/>
  <c r="F65" i="1"/>
  <c r="G65" i="1"/>
  <c r="H65" i="1"/>
  <c r="E65" i="1"/>
  <c r="N50" i="1"/>
  <c r="N45" i="1" s="1"/>
  <c r="M50" i="1"/>
  <c r="M45" i="1" s="1"/>
  <c r="L50" i="1"/>
  <c r="K50" i="1"/>
  <c r="G50" i="1"/>
  <c r="H50" i="1"/>
  <c r="T25" i="1"/>
  <c r="S25" i="1"/>
  <c r="R25" i="1"/>
  <c r="Q25" i="1"/>
  <c r="L25" i="1"/>
  <c r="M25" i="1"/>
  <c r="N25" i="1"/>
  <c r="K25" i="1"/>
  <c r="G25" i="1"/>
  <c r="G22" i="1" s="1"/>
  <c r="H25" i="1"/>
  <c r="H22" i="1" s="1"/>
  <c r="E25" i="1"/>
  <c r="E22" i="1" s="1"/>
  <c r="D24" i="1"/>
  <c r="D26" i="1"/>
  <c r="C24" i="1"/>
  <c r="C26" i="1"/>
  <c r="T162" i="1"/>
  <c r="S162" i="1"/>
  <c r="R162" i="1"/>
  <c r="Q162" i="1"/>
  <c r="D162" i="1"/>
  <c r="C162" i="1"/>
  <c r="J160" i="1"/>
  <c r="I160" i="1"/>
  <c r="D160" i="1"/>
  <c r="C160" i="1"/>
  <c r="T130" i="1"/>
  <c r="T129" i="1" s="1"/>
  <c r="E130" i="1"/>
  <c r="F130" i="1"/>
  <c r="G130" i="1"/>
  <c r="G129" i="1" s="1"/>
  <c r="H130" i="1"/>
  <c r="H129" i="1" s="1"/>
  <c r="K129" i="1"/>
  <c r="L129" i="1"/>
  <c r="M129" i="1"/>
  <c r="N129" i="1"/>
  <c r="Q130" i="1"/>
  <c r="R130" i="1"/>
  <c r="S130" i="1"/>
  <c r="S129" i="1" s="1"/>
  <c r="T70" i="1"/>
  <c r="T69" i="1" s="1"/>
  <c r="S70" i="1"/>
  <c r="S69" i="1" s="1"/>
  <c r="R70" i="1"/>
  <c r="R69" i="1" s="1"/>
  <c r="Q70" i="1"/>
  <c r="Q69" i="1" s="1"/>
  <c r="N70" i="1"/>
  <c r="N69" i="1" s="1"/>
  <c r="M70" i="1"/>
  <c r="M69" i="1" s="1"/>
  <c r="L70" i="1"/>
  <c r="L69" i="1" s="1"/>
  <c r="K70" i="1"/>
  <c r="K69" i="1" s="1"/>
  <c r="H70" i="1"/>
  <c r="H69" i="1" s="1"/>
  <c r="G70" i="1"/>
  <c r="G69" i="1" s="1"/>
  <c r="F70" i="1"/>
  <c r="F69" i="1" s="1"/>
  <c r="E70" i="1"/>
  <c r="E69" i="1" s="1"/>
  <c r="E59" i="1"/>
  <c r="G59" i="1"/>
  <c r="H59" i="1"/>
  <c r="D59" i="1" s="1"/>
  <c r="K59" i="1"/>
  <c r="L59" i="1"/>
  <c r="M59" i="1"/>
  <c r="N59" i="1"/>
  <c r="Q59" i="1"/>
  <c r="R59" i="1"/>
  <c r="S59" i="1"/>
  <c r="T59" i="1"/>
  <c r="H114" i="1" l="1"/>
  <c r="G114" i="1"/>
  <c r="S114" i="1"/>
  <c r="R114" i="1"/>
  <c r="E114" i="1"/>
  <c r="Q114" i="1"/>
  <c r="F114" i="1"/>
  <c r="T114" i="1"/>
  <c r="C115" i="1"/>
  <c r="I45" i="1"/>
  <c r="M44" i="1"/>
  <c r="I44" i="1" s="1"/>
  <c r="J45" i="1"/>
  <c r="N44" i="1"/>
  <c r="J44" i="1" s="1"/>
  <c r="O44" i="1"/>
  <c r="P123" i="1"/>
  <c r="P119" i="1"/>
  <c r="O25" i="1"/>
  <c r="I50" i="1"/>
  <c r="J50" i="1"/>
  <c r="P44" i="1"/>
  <c r="F129" i="1"/>
  <c r="D130" i="1"/>
  <c r="E129" i="1"/>
  <c r="C130" i="1"/>
  <c r="P65" i="1"/>
  <c r="O123" i="1"/>
  <c r="O119" i="1"/>
  <c r="I25" i="1"/>
  <c r="O65" i="1"/>
  <c r="O115" i="1"/>
  <c r="I125" i="1"/>
  <c r="I123" i="1"/>
  <c r="I119" i="1"/>
  <c r="I115" i="1"/>
  <c r="J115" i="1"/>
  <c r="P115" i="1"/>
  <c r="J125" i="1"/>
  <c r="J123" i="1"/>
  <c r="J119" i="1"/>
  <c r="J70" i="1"/>
  <c r="J69" i="1" s="1"/>
  <c r="I70" i="1"/>
  <c r="I69" i="1" s="1"/>
  <c r="P25" i="1"/>
  <c r="J25" i="1"/>
  <c r="P59" i="1"/>
  <c r="O59" i="1"/>
  <c r="R129" i="1"/>
  <c r="P130" i="1"/>
  <c r="P129" i="1" s="1"/>
  <c r="Q129" i="1"/>
  <c r="O130" i="1"/>
  <c r="O129" i="1" s="1"/>
  <c r="O70" i="1"/>
  <c r="O69" i="1" s="1"/>
  <c r="P70" i="1"/>
  <c r="P69" i="1" s="1"/>
  <c r="O162" i="1"/>
  <c r="P162" i="1"/>
  <c r="D25" i="1"/>
  <c r="P160" i="1"/>
  <c r="O160" i="1"/>
  <c r="D115" i="1"/>
  <c r="C25" i="1"/>
  <c r="D125" i="1"/>
  <c r="C70" i="1"/>
  <c r="C69" i="1" s="1"/>
  <c r="D70" i="1"/>
  <c r="D69" i="1" s="1"/>
  <c r="C125" i="1"/>
  <c r="C59" i="1"/>
  <c r="C77" i="1" l="1"/>
  <c r="Q23" i="1"/>
  <c r="Q22" i="1" s="1"/>
  <c r="R23" i="1"/>
  <c r="R22" i="1" s="1"/>
  <c r="S23" i="1"/>
  <c r="S22" i="1" s="1"/>
  <c r="T23" i="1"/>
  <c r="T22" i="1" s="1"/>
  <c r="P23" i="1" l="1"/>
  <c r="P22" i="1" s="1"/>
  <c r="O23" i="1"/>
  <c r="O22" i="1" s="1"/>
  <c r="L117" i="1"/>
  <c r="L114" i="1" s="1"/>
  <c r="M117" i="1"/>
  <c r="M114" i="1" s="1"/>
  <c r="N117" i="1"/>
  <c r="N114" i="1" s="1"/>
  <c r="K117" i="1"/>
  <c r="K114" i="1" s="1"/>
  <c r="N23" i="1"/>
  <c r="N22" i="1" s="1"/>
  <c r="L23" i="1"/>
  <c r="L22" i="1" s="1"/>
  <c r="M23" i="1"/>
  <c r="M22" i="1" s="1"/>
  <c r="I117" i="1" l="1"/>
  <c r="I114" i="1" s="1"/>
  <c r="J117" i="1"/>
  <c r="J114" i="1" s="1"/>
  <c r="F61" i="1"/>
  <c r="E61" i="1"/>
  <c r="D159" i="1"/>
  <c r="C159" i="1"/>
  <c r="D143" i="1"/>
  <c r="D145" i="1"/>
  <c r="D146" i="1"/>
  <c r="D147" i="1"/>
  <c r="C145" i="1"/>
  <c r="C146" i="1"/>
  <c r="C147" i="1"/>
  <c r="C148" i="1"/>
  <c r="D141" i="1"/>
  <c r="C141" i="1"/>
  <c r="D136" i="1"/>
  <c r="D137" i="1"/>
  <c r="C136" i="1"/>
  <c r="C137" i="1"/>
  <c r="D122" i="1"/>
  <c r="C122" i="1"/>
  <c r="D118" i="1"/>
  <c r="C118" i="1"/>
  <c r="D95" i="1"/>
  <c r="D96" i="1"/>
  <c r="D97" i="1"/>
  <c r="D98" i="1"/>
  <c r="C95" i="1"/>
  <c r="C96" i="1"/>
  <c r="C97" i="1"/>
  <c r="C98" i="1"/>
  <c r="D77" i="1"/>
  <c r="D78" i="1"/>
  <c r="D85" i="1"/>
  <c r="C78" i="1"/>
  <c r="C85" i="1"/>
  <c r="D68" i="1"/>
  <c r="C68" i="1"/>
  <c r="D66" i="1"/>
  <c r="C66" i="1"/>
  <c r="D64" i="1"/>
  <c r="C64" i="1"/>
  <c r="D51" i="1"/>
  <c r="C51" i="1"/>
  <c r="D34" i="1"/>
  <c r="D35" i="1"/>
  <c r="D36" i="1"/>
  <c r="D37" i="1"/>
  <c r="D40" i="1"/>
  <c r="D41" i="1"/>
  <c r="D42" i="1"/>
  <c r="D43" i="1"/>
  <c r="C34" i="1"/>
  <c r="C35" i="1"/>
  <c r="C36" i="1"/>
  <c r="C37" i="1"/>
  <c r="C40" i="1"/>
  <c r="C41" i="1"/>
  <c r="C42" i="1"/>
  <c r="C43" i="1"/>
  <c r="D29" i="1"/>
  <c r="D32" i="1"/>
  <c r="D33" i="1"/>
  <c r="C29" i="1"/>
  <c r="C32" i="1"/>
  <c r="C33" i="1"/>
  <c r="D11" i="1"/>
  <c r="D12" i="1"/>
  <c r="D13" i="1"/>
  <c r="D16" i="1"/>
  <c r="D17" i="1"/>
  <c r="C11" i="1"/>
  <c r="C12" i="1"/>
  <c r="C13" i="1"/>
  <c r="C16" i="1"/>
  <c r="C17" i="1"/>
  <c r="O40" i="1"/>
  <c r="R158" i="1"/>
  <c r="R157" i="1" s="1"/>
  <c r="S158" i="1"/>
  <c r="S157" i="1" s="1"/>
  <c r="T158" i="1"/>
  <c r="T157" i="1" s="1"/>
  <c r="Q158" i="1"/>
  <c r="Q157" i="1" s="1"/>
  <c r="P159" i="1"/>
  <c r="O159" i="1"/>
  <c r="P40" i="1" l="1"/>
  <c r="P85" i="1"/>
  <c r="O85" i="1"/>
  <c r="M147" i="1" l="1"/>
  <c r="N147" i="1"/>
  <c r="Q147" i="1"/>
  <c r="R147" i="1"/>
  <c r="S147" i="1"/>
  <c r="T147" i="1"/>
  <c r="K147" i="1"/>
  <c r="L145" i="1"/>
  <c r="M145" i="1"/>
  <c r="N145" i="1"/>
  <c r="Q145" i="1"/>
  <c r="R145" i="1"/>
  <c r="S145" i="1"/>
  <c r="T145" i="1"/>
  <c r="K145" i="1"/>
  <c r="L140" i="1"/>
  <c r="M140" i="1"/>
  <c r="N140" i="1"/>
  <c r="Q140" i="1"/>
  <c r="R140" i="1"/>
  <c r="S140" i="1"/>
  <c r="T140" i="1"/>
  <c r="K140" i="1"/>
  <c r="L136" i="1"/>
  <c r="M136" i="1"/>
  <c r="N136" i="1"/>
  <c r="Q136" i="1"/>
  <c r="R136" i="1"/>
  <c r="S136" i="1"/>
  <c r="T136" i="1"/>
  <c r="K136" i="1"/>
  <c r="L97" i="1"/>
  <c r="M97" i="1"/>
  <c r="N97" i="1"/>
  <c r="Q97" i="1"/>
  <c r="R97" i="1"/>
  <c r="S97" i="1"/>
  <c r="T97" i="1"/>
  <c r="K97" i="1"/>
  <c r="L95" i="1"/>
  <c r="M95" i="1"/>
  <c r="N95" i="1"/>
  <c r="Q95" i="1"/>
  <c r="R95" i="1"/>
  <c r="S95" i="1"/>
  <c r="T95" i="1"/>
  <c r="K95" i="1"/>
  <c r="J68" i="1"/>
  <c r="I68" i="1"/>
  <c r="T63" i="1"/>
  <c r="M63" i="1"/>
  <c r="N63" i="1"/>
  <c r="Q63" i="1"/>
  <c r="R63" i="1"/>
  <c r="S63" i="1"/>
  <c r="J64" i="1"/>
  <c r="I64" i="1"/>
  <c r="Q50" i="1"/>
  <c r="R50" i="1"/>
  <c r="S50" i="1"/>
  <c r="T50" i="1"/>
  <c r="L36" i="1"/>
  <c r="M36" i="1"/>
  <c r="N36" i="1"/>
  <c r="Q36" i="1"/>
  <c r="R36" i="1"/>
  <c r="S36" i="1"/>
  <c r="T36" i="1"/>
  <c r="K36" i="1"/>
  <c r="J37" i="1"/>
  <c r="I37" i="1"/>
  <c r="L34" i="1"/>
  <c r="M34" i="1"/>
  <c r="N34" i="1"/>
  <c r="Q34" i="1"/>
  <c r="R34" i="1"/>
  <c r="S34" i="1"/>
  <c r="T34" i="1"/>
  <c r="K34" i="1"/>
  <c r="J35" i="1"/>
  <c r="I35" i="1"/>
  <c r="L32" i="1"/>
  <c r="M32" i="1"/>
  <c r="N32" i="1"/>
  <c r="Q32" i="1"/>
  <c r="R32" i="1"/>
  <c r="S32" i="1"/>
  <c r="T32" i="1"/>
  <c r="K32" i="1"/>
  <c r="J33" i="1"/>
  <c r="I33" i="1"/>
  <c r="L28" i="1"/>
  <c r="M28" i="1"/>
  <c r="N28" i="1"/>
  <c r="Q28" i="1"/>
  <c r="R28" i="1"/>
  <c r="S28" i="1"/>
  <c r="T28" i="1"/>
  <c r="K28" i="1"/>
  <c r="J29" i="1"/>
  <c r="I29" i="1"/>
  <c r="K23" i="1"/>
  <c r="K22" i="1" s="1"/>
  <c r="J24" i="1"/>
  <c r="I24" i="1"/>
  <c r="J147" i="1" l="1"/>
  <c r="I32" i="1"/>
  <c r="J136" i="1"/>
  <c r="J140" i="1"/>
  <c r="J145" i="1"/>
  <c r="I136" i="1"/>
  <c r="I140" i="1"/>
  <c r="I145" i="1"/>
  <c r="I147" i="1"/>
  <c r="O63" i="1"/>
  <c r="O34" i="1"/>
  <c r="O140" i="1"/>
  <c r="I95" i="1"/>
  <c r="I97" i="1"/>
  <c r="P28" i="1"/>
  <c r="P36" i="1"/>
  <c r="O28" i="1"/>
  <c r="P145" i="1"/>
  <c r="P147" i="1"/>
  <c r="O32" i="1"/>
  <c r="O145" i="1"/>
  <c r="O147" i="1"/>
  <c r="P50" i="1"/>
  <c r="O125" i="1"/>
  <c r="O114" i="1" s="1"/>
  <c r="O136" i="1"/>
  <c r="O36" i="1"/>
  <c r="P32" i="1"/>
  <c r="O50" i="1"/>
  <c r="P125" i="1"/>
  <c r="P114" i="1" s="1"/>
  <c r="P136" i="1"/>
  <c r="P34" i="1"/>
  <c r="P63" i="1"/>
  <c r="P140" i="1"/>
  <c r="P95" i="1"/>
  <c r="P97" i="1"/>
  <c r="O95" i="1"/>
  <c r="O97" i="1"/>
  <c r="J95" i="1"/>
  <c r="J97" i="1"/>
  <c r="L16" i="1"/>
  <c r="R16" i="1"/>
  <c r="S16" i="1"/>
  <c r="T16" i="1"/>
  <c r="K16" i="1"/>
  <c r="J17" i="1"/>
  <c r="I17" i="1"/>
  <c r="L12" i="1"/>
  <c r="M12" i="1"/>
  <c r="N12" i="1"/>
  <c r="Q12" i="1"/>
  <c r="R12" i="1"/>
  <c r="S12" i="1"/>
  <c r="T12" i="1"/>
  <c r="K12" i="1"/>
  <c r="J13" i="1"/>
  <c r="I13" i="1"/>
  <c r="L10" i="1"/>
  <c r="M10" i="1"/>
  <c r="N10" i="1"/>
  <c r="Q10" i="1"/>
  <c r="R10" i="1"/>
  <c r="S10" i="1"/>
  <c r="K10" i="1"/>
  <c r="J11" i="1"/>
  <c r="I11" i="1"/>
  <c r="F54" i="1"/>
  <c r="F27" i="1" s="1"/>
  <c r="G54" i="1"/>
  <c r="G27" i="1" s="1"/>
  <c r="H54" i="1"/>
  <c r="H27" i="1" s="1"/>
  <c r="K54" i="1"/>
  <c r="K27" i="1" s="1"/>
  <c r="L54" i="1"/>
  <c r="L27" i="1" s="1"/>
  <c r="M54" i="1"/>
  <c r="M27" i="1" s="1"/>
  <c r="N54" i="1"/>
  <c r="N27" i="1" s="1"/>
  <c r="Q54" i="1"/>
  <c r="Q27" i="1" s="1"/>
  <c r="R54" i="1"/>
  <c r="R27" i="1" s="1"/>
  <c r="S54" i="1"/>
  <c r="S27" i="1" s="1"/>
  <c r="T54" i="1"/>
  <c r="T27" i="1" s="1"/>
  <c r="E54" i="1"/>
  <c r="E27" i="1" s="1"/>
  <c r="D55" i="1"/>
  <c r="C55" i="1"/>
  <c r="F138" i="1"/>
  <c r="F135" i="1" s="1"/>
  <c r="G138" i="1"/>
  <c r="G135" i="1" s="1"/>
  <c r="H138" i="1"/>
  <c r="H135" i="1" s="1"/>
  <c r="K138" i="1"/>
  <c r="K135" i="1" s="1"/>
  <c r="L138" i="1"/>
  <c r="L135" i="1" s="1"/>
  <c r="M138" i="1"/>
  <c r="M135" i="1" s="1"/>
  <c r="N138" i="1"/>
  <c r="N135" i="1" s="1"/>
  <c r="Q138" i="1"/>
  <c r="Q135" i="1" s="1"/>
  <c r="R138" i="1"/>
  <c r="R135" i="1" s="1"/>
  <c r="S138" i="1"/>
  <c r="S135" i="1" s="1"/>
  <c r="T138" i="1"/>
  <c r="T135" i="1" s="1"/>
  <c r="E138" i="1"/>
  <c r="E135" i="1" s="1"/>
  <c r="D139" i="1"/>
  <c r="C139" i="1"/>
  <c r="D126" i="1"/>
  <c r="C126" i="1"/>
  <c r="D106" i="1"/>
  <c r="K9" i="1" l="1"/>
  <c r="Q9" i="1"/>
  <c r="N9" i="1"/>
  <c r="S9" i="1"/>
  <c r="R9" i="1"/>
  <c r="T9" i="1"/>
  <c r="M9" i="1"/>
  <c r="L9" i="1"/>
  <c r="P10" i="1"/>
  <c r="J138" i="1"/>
  <c r="J135" i="1" s="1"/>
  <c r="I138" i="1"/>
  <c r="I135" i="1" s="1"/>
  <c r="I54" i="1"/>
  <c r="J54" i="1"/>
  <c r="P54" i="1"/>
  <c r="P27" i="1" s="1"/>
  <c r="O10" i="1"/>
  <c r="P138" i="1"/>
  <c r="P135" i="1" s="1"/>
  <c r="O12" i="1"/>
  <c r="O138" i="1"/>
  <c r="O135" i="1" s="1"/>
  <c r="P16" i="1"/>
  <c r="O16" i="1"/>
  <c r="O54" i="1"/>
  <c r="O27" i="1" s="1"/>
  <c r="P12" i="1"/>
  <c r="P9" i="1" l="1"/>
  <c r="O9" i="1"/>
  <c r="F99" i="1"/>
  <c r="G99" i="1"/>
  <c r="H99" i="1"/>
  <c r="K99" i="1"/>
  <c r="L99" i="1"/>
  <c r="M99" i="1"/>
  <c r="N99" i="1"/>
  <c r="Q99" i="1"/>
  <c r="R99" i="1"/>
  <c r="S99" i="1"/>
  <c r="T99" i="1"/>
  <c r="D100" i="1"/>
  <c r="C100" i="1"/>
  <c r="D92" i="1"/>
  <c r="C92" i="1"/>
  <c r="F73" i="1"/>
  <c r="G73" i="1"/>
  <c r="H73" i="1"/>
  <c r="K73" i="1"/>
  <c r="L73" i="1"/>
  <c r="M73" i="1"/>
  <c r="N73" i="1"/>
  <c r="Q73" i="1"/>
  <c r="R73" i="1"/>
  <c r="S73" i="1"/>
  <c r="T73" i="1"/>
  <c r="E73" i="1"/>
  <c r="E72" i="1" s="1"/>
  <c r="D74" i="1"/>
  <c r="C74" i="1"/>
  <c r="J62" i="1"/>
  <c r="I62" i="1"/>
  <c r="D62" i="1"/>
  <c r="C62" i="1"/>
  <c r="F57" i="1"/>
  <c r="F56" i="1" s="1"/>
  <c r="G57" i="1"/>
  <c r="G56" i="1" s="1"/>
  <c r="H57" i="1"/>
  <c r="H56" i="1" s="1"/>
  <c r="K57" i="1"/>
  <c r="K56" i="1" s="1"/>
  <c r="L57" i="1"/>
  <c r="L56" i="1" s="1"/>
  <c r="M57" i="1"/>
  <c r="M56" i="1" s="1"/>
  <c r="N57" i="1"/>
  <c r="N56" i="1" s="1"/>
  <c r="Q57" i="1"/>
  <c r="Q56" i="1" s="1"/>
  <c r="R57" i="1"/>
  <c r="R56" i="1" s="1"/>
  <c r="S57" i="1"/>
  <c r="S56" i="1" s="1"/>
  <c r="T57" i="1"/>
  <c r="T56" i="1" s="1"/>
  <c r="E57" i="1"/>
  <c r="E56" i="1" s="1"/>
  <c r="J58" i="1"/>
  <c r="J57" i="1" s="1"/>
  <c r="I58" i="1"/>
  <c r="I57" i="1" s="1"/>
  <c r="C58" i="1"/>
  <c r="Q72" i="1" l="1"/>
  <c r="N72" i="1"/>
  <c r="R72" i="1"/>
  <c r="F72" i="1"/>
  <c r="K72" i="1"/>
  <c r="L72" i="1"/>
  <c r="M72" i="1"/>
  <c r="H72" i="1"/>
  <c r="S72" i="1"/>
  <c r="G72" i="1"/>
  <c r="T72" i="1"/>
  <c r="C73" i="1"/>
  <c r="I91" i="1"/>
  <c r="P57" i="1"/>
  <c r="P56" i="1" s="1"/>
  <c r="O57" i="1"/>
  <c r="O56" i="1" s="1"/>
  <c r="J91" i="1"/>
  <c r="J73" i="1"/>
  <c r="P99" i="1"/>
  <c r="I73" i="1"/>
  <c r="O99" i="1"/>
  <c r="O91" i="1"/>
  <c r="P73" i="1"/>
  <c r="J99" i="1"/>
  <c r="P91" i="1"/>
  <c r="O73" i="1"/>
  <c r="I99" i="1"/>
  <c r="D57" i="1"/>
  <c r="J72" i="1" l="1"/>
  <c r="O72" i="1"/>
  <c r="I72" i="1"/>
  <c r="P72" i="1"/>
  <c r="H166" i="1"/>
  <c r="T166" i="1"/>
  <c r="S166" i="1"/>
  <c r="R166" i="1"/>
  <c r="Q166" i="1"/>
  <c r="L166" i="1"/>
  <c r="E166" i="1"/>
  <c r="K166" i="1"/>
  <c r="G166" i="1"/>
  <c r="F166" i="1"/>
  <c r="P158" i="1"/>
  <c r="P157" i="1" s="1"/>
  <c r="O158" i="1"/>
  <c r="O157" i="1" s="1"/>
  <c r="J158" i="1"/>
  <c r="J157" i="1" s="1"/>
  <c r="I158" i="1"/>
  <c r="I157" i="1" s="1"/>
  <c r="J67" i="1"/>
  <c r="I67" i="1"/>
  <c r="J65" i="1"/>
  <c r="I65" i="1"/>
  <c r="J63" i="1"/>
  <c r="I63" i="1"/>
  <c r="J61" i="1"/>
  <c r="I61" i="1"/>
  <c r="J36" i="1"/>
  <c r="I36" i="1"/>
  <c r="J34" i="1"/>
  <c r="I34" i="1"/>
  <c r="J32" i="1"/>
  <c r="J28" i="1"/>
  <c r="I28" i="1"/>
  <c r="J23" i="1"/>
  <c r="J22" i="1" s="1"/>
  <c r="I23" i="1"/>
  <c r="I22" i="1" s="1"/>
  <c r="J16" i="1"/>
  <c r="I16" i="1"/>
  <c r="J12" i="1"/>
  <c r="I12" i="1"/>
  <c r="J10" i="1"/>
  <c r="I10" i="1"/>
  <c r="D158" i="1"/>
  <c r="D157" i="1" s="1"/>
  <c r="D138" i="1"/>
  <c r="D140" i="1"/>
  <c r="D142" i="1"/>
  <c r="D117" i="1"/>
  <c r="D123" i="1"/>
  <c r="D73" i="1"/>
  <c r="D91" i="1"/>
  <c r="D99" i="1"/>
  <c r="D61" i="1"/>
  <c r="D63" i="1"/>
  <c r="D65" i="1"/>
  <c r="D67" i="1"/>
  <c r="D50" i="1"/>
  <c r="D54" i="1"/>
  <c r="D28" i="1"/>
  <c r="D23" i="1"/>
  <c r="D22" i="1" s="1"/>
  <c r="D10" i="1"/>
  <c r="D9" i="1" s="1"/>
  <c r="C158" i="1"/>
  <c r="C157" i="1" s="1"/>
  <c r="C138" i="1"/>
  <c r="C140" i="1"/>
  <c r="C117" i="1"/>
  <c r="C123" i="1"/>
  <c r="C91" i="1"/>
  <c r="C99" i="1"/>
  <c r="C103" i="1"/>
  <c r="C61" i="1"/>
  <c r="C63" i="1"/>
  <c r="C65" i="1"/>
  <c r="C67" i="1"/>
  <c r="C57" i="1"/>
  <c r="C50" i="1"/>
  <c r="C54" i="1"/>
  <c r="C28" i="1"/>
  <c r="C23" i="1"/>
  <c r="C22" i="1" s="1"/>
  <c r="C10" i="1"/>
  <c r="C9" i="1" s="1"/>
  <c r="D56" i="1" l="1"/>
  <c r="C56" i="1"/>
  <c r="J9" i="1"/>
  <c r="O166" i="1"/>
  <c r="I9" i="1"/>
  <c r="C135" i="1"/>
  <c r="D135" i="1"/>
  <c r="C114" i="1"/>
  <c r="C72" i="1"/>
  <c r="D114" i="1"/>
  <c r="D72" i="1"/>
  <c r="C27" i="1"/>
  <c r="I27" i="1"/>
  <c r="D27" i="1"/>
  <c r="J27" i="1"/>
  <c r="M166" i="1"/>
  <c r="N166" i="1"/>
  <c r="I60" i="1"/>
  <c r="I59" i="1" s="1"/>
  <c r="I56" i="1" s="1"/>
  <c r="J60" i="1"/>
  <c r="J59" i="1" s="1"/>
  <c r="J56" i="1" s="1"/>
  <c r="P166" i="1"/>
  <c r="D129" i="1" l="1"/>
  <c r="D166" i="1" s="1"/>
  <c r="C129" i="1"/>
  <c r="C166" i="1" s="1"/>
  <c r="J129" i="1"/>
  <c r="I129" i="1"/>
  <c r="I166" i="1" l="1"/>
  <c r="J166" i="1"/>
</calcChain>
</file>

<file path=xl/sharedStrings.xml><?xml version="1.0" encoding="utf-8"?>
<sst xmlns="http://schemas.openxmlformats.org/spreadsheetml/2006/main" count="234" uniqueCount="93">
  <si>
    <t/>
  </si>
  <si>
    <t>ФИЗИЧЕСКАЯ КУЛЬТУРА И СПОРТ</t>
  </si>
  <si>
    <t>СОЦИАЛЬНАЯ ПОЛИТИКА</t>
  </si>
  <si>
    <t>КУЛЬТУРА, КИНЕМАТОГРАФИЯ</t>
  </si>
  <si>
    <t>OБРАЗОВАНИЕ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</si>
  <si>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</si>
  <si>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</si>
  <si>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</si>
  <si>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ОБЩЕГОСУДАРСТВЕННЫЕ ВОПРОСЫ</t>
  </si>
  <si>
    <t>федеральный бюджет</t>
  </si>
  <si>
    <t>бюджет автономного округа</t>
  </si>
  <si>
    <t>в том числе:</t>
  </si>
  <si>
    <t>Иные межбюджетные трансферты из бюджетов других уровней</t>
  </si>
  <si>
    <t>Субвенции из бюджетов других уровней</t>
  </si>
  <si>
    <t>Субсидии из бюджетов других уровней</t>
  </si>
  <si>
    <t>Наименование расходов</t>
  </si>
  <si>
    <t>Раздел</t>
  </si>
  <si>
    <t>Итого</t>
  </si>
  <si>
    <t>Уточненный план</t>
  </si>
  <si>
    <t>Исполнение</t>
  </si>
  <si>
    <t xml:space="preserve">администрация города Нижневартовска </t>
  </si>
  <si>
    <t>департамент образования администрации города Нижневартовска</t>
  </si>
  <si>
    <t xml:space="preserve">департамент жилищно-коммунального хозяйства администрации города           </t>
  </si>
  <si>
    <t>РАСХОДЫ ИТОГО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</si>
  <si>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</si>
  <si>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тыс. рублей</t>
  </si>
  <si>
    <t>06.00</t>
  </si>
  <si>
    <t>ОХРАНА ОКРУЖАЮЩЕЙ СРЕДЫ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</si>
  <si>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</si>
  <si>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ЗДРАВООХРАНЕНИЕ</t>
  </si>
  <si>
    <t>департамент по социальной политике администрации города Нижневартовска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</si>
  <si>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</si>
  <si>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</si>
  <si>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Реализация мероприятий по обеспечению жильем молодых семей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</si>
  <si>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</si>
  <si>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Создание новых мест в общеобразовательных организациях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</si>
  <si>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</si>
  <si>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Создание условий для деятельности народных дружин</t>
  </si>
  <si>
    <t xml:space="preserve">Осуществление отдельных государственных полномочий в сфере трудовых отношений и государственного управления охраной труда </t>
  </si>
  <si>
    <t xml:space="preserve">Поддержка растениеводства, переработки и реализации продукции растениеводства </t>
  </si>
  <si>
    <t xml:space="preserve">Повышение эффективности использования и развитие ресурсного потенциала рыбохозяйственного комплекса </t>
  </si>
  <si>
    <t>Поддержка животноводства, переработки и реализации продукции животноводства</t>
  </si>
  <si>
    <t>Поддержка малого и среднего предпринимательства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</si>
  <si>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</si>
  <si>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</si>
  <si>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</si>
  <si>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</si>
  <si>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</si>
  <si>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Реализация мероприятий по содействию трудоустройству граждан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</si>
  <si>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</si>
  <si>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(на реализацию программ дошкольного образования муниципальным образовательным организациям)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</si>
  <si>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(на реализацию программ дошкольного образования частным образовательным организациям)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</si>
  <si>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</si>
  <si>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</si>
  <si>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Развитие сферы культуры в муниципальных образованиях автономного округа</t>
  </si>
  <si>
    <t>Организация осуществления мероприятий по проведению дезинсекции и дератизации в Ханты-Мансийском автономном округе-Югре</t>
  </si>
  <si>
    <t>Мероприятия по градостроительной деятельности</t>
  </si>
  <si>
    <t>Иные межбюджетные трансферты на проведение конкурса "Лучший электронный муниципалитет"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</si>
  <si>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</si>
  <si>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Информация о предоставлении межбюджетных трансфертов в форме субсидий, субвенций и иных межбюджетных трансфертов за 2020 год</t>
  </si>
  <si>
    <t>Организация мероприятий при осуществлении деятельности по обращению с животными без владельцев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</si>
  <si>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</si>
  <si>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№102-оз "Об административных правонарушениях"</t>
  </si>
  <si>
    <t>Финансовое обеспечение дорожной деятельности за счет средств резервного фонда Правительства Российской Федерации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</si>
  <si>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</si>
  <si>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Строительство (реконструкция), капитальный ремонт и ремонт автомобильных дорог общего пользования местного значения</t>
  </si>
  <si>
    <t>Реконструкция, расширение, модернизация, строительство коммунальных объектов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</si>
  <si>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</si>
  <si>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Реализация программ формирования современной городской среды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</si>
  <si>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 Ханты-Мансийского автономного округа - Югры государственных полномочий в области образования (на выплату компенсации педагогическим работникам за работу по подготовке и проведению единого государственного экзамена и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экзамена)</t>
  </si>
  <si>
    <t>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(на реализацию основных общеобразовательных программ муниципальным общеобразовательным организациям)</t>
  </si>
  <si>
    <t>Обеспечение государственных гарантий на получение образования и осуществление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 (на реализацию основных общеобразовательных программ частным общеобразовательным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</si>
  <si>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</si>
  <si>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</si>
  <si>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</si>
  <si>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Иные межбюджетные трансферты за счет средств резервного фонда Правительства Ханты-Мансийского автономного округа – Югры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</si>
  <si>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</si>
  <si>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начисления районного коэффициента до размера 70 процентов,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предоставляемого за счет средств федерального бюджета</t>
  </si>
  <si>
    <t>Создание модельных муниципальных библиотек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</si>
  <si>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</si>
  <si>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</si>
  <si>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</si>
  <si>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</si>
  <si>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Осуществление деятельности по опеке и попечительству</t>
  </si>
  <si>
    <t>Ликвидация и расселение приспособленных для проживания строений</t>
  </si>
  <si>
    <t>Предоставление субсидий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в зоне береговой линии, подверженной абразии, из приспособленных для проживания строений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</si>
  <si>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</si>
  <si>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</si>
  <si>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</si>
  <si>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</si>
  <si>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Иные межбюджетные трансферты на реализацию наказов избирателей депутатам Думы Ханты-Мансийского автономного округа – Югры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</si>
  <si>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</si>
  <si>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Реализация полномочий, указанных в пунктах 3.1, 3.2 статьи 2 Закона Ханты-Мансийского автономного округа - 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</si>
</sst>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;;"/>
    <numFmt numFmtId="166" formatCode="00\.00;;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Arial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Font="1" applyProtection="1">
      <protection hidden="1"/>
    </xf>
    <xf numFmtId="0" fontId="6" fillId="0" borderId="0" xfId="1" applyFont="1"/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" xfId="3" applyNumberFormat="1" applyFont="1" applyFill="1" applyBorder="1" applyAlignment="1" applyProtection="1">
      <alignment horizontal="center" vertical="center" wrapText="1"/>
      <protection hidden="1"/>
    </xf>
    <xf numFmtId="164" fontId="7" fillId="2" borderId="1" xfId="1" applyNumberFormat="1" applyFont="1" applyFill="1" applyBorder="1" applyAlignment="1" applyProtection="1">
      <alignment horizontal="right" vertical="center"/>
      <protection hidden="1"/>
    </xf>
    <xf numFmtId="0" fontId="6" fillId="2" borderId="0" xfId="1" applyFont="1" applyFill="1"/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Font="1"/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protection hidden="1"/>
    </xf>
    <xf numFmtId="4" fontId="5" fillId="0" borderId="1" xfId="1" applyNumberFormat="1" applyFont="1" applyBorder="1" applyAlignment="1">
      <alignment horizontal="right" vertical="center" wrapText="1"/>
    </xf>
    <xf numFmtId="4" fontId="5" fillId="0" borderId="1" xfId="1" applyNumberFormat="1" applyFont="1" applyBorder="1" applyAlignment="1">
      <alignment horizontal="right" vertical="center"/>
    </xf>
    <xf numFmtId="0" fontId="5" fillId="0" borderId="0" xfId="1" applyNumberFormat="1" applyFont="1" applyFill="1" applyAlignment="1" applyProtection="1">
      <alignment vertical="center" wrapText="1"/>
      <protection hidden="1"/>
    </xf>
    <xf numFmtId="165" fontId="5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3" applyNumberFormat="1" applyFont="1" applyFill="1" applyBorder="1" applyAlignment="1" applyProtection="1">
      <alignment horizontal="justify" vertical="center" wrapText="1"/>
      <protection hidden="1"/>
    </xf>
    <xf numFmtId="165" fontId="5" fillId="2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2" borderId="1" xfId="3" applyNumberFormat="1" applyFont="1" applyFill="1" applyBorder="1" applyAlignment="1" applyProtection="1">
      <alignment horizontal="justify" vertical="center" wrapText="1"/>
      <protection hidden="1"/>
    </xf>
    <xf numFmtId="165" fontId="5" fillId="0" borderId="1" xfId="3" applyNumberFormat="1" applyFont="1" applyFill="1" applyBorder="1" applyAlignment="1" applyProtection="1">
      <alignment horizontal="justify" vertical="center" wrapText="1"/>
      <protection hidden="1"/>
    </xf>
    <xf numFmtId="165" fontId="11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2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3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3" fillId="0" borderId="1" xfId="3" applyNumberFormat="1" applyFont="1" applyFill="1" applyBorder="1" applyAlignment="1" applyProtection="1">
      <alignment horizontal="justify" vertical="center" wrapText="1"/>
      <protection hidden="1"/>
    </xf>
    <xf numFmtId="165" fontId="12" fillId="2" borderId="1" xfId="1" applyNumberFormat="1" applyFont="1" applyFill="1" applyBorder="1" applyAlignment="1" applyProtection="1">
      <alignment horizontal="justify" vertical="center" wrapText="1"/>
      <protection hidden="1"/>
    </xf>
    <xf numFmtId="165" fontId="12" fillId="0" borderId="1" xfId="3" applyNumberFormat="1" applyFont="1" applyFill="1" applyBorder="1" applyAlignment="1" applyProtection="1">
      <alignment horizontal="justify" vertical="center" wrapText="1"/>
      <protection hidden="1"/>
    </xf>
    <xf numFmtId="165" fontId="5" fillId="2" borderId="1" xfId="3" applyNumberFormat="1" applyFont="1" applyFill="1" applyBorder="1" applyAlignment="1" applyProtection="1">
      <alignment horizontal="justify" vertical="center" wrapText="1"/>
      <protection hidden="1"/>
    </xf>
    <xf numFmtId="165" fontId="7" fillId="2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10" fillId="2" borderId="1" xfId="1" applyNumberFormat="1" applyFont="1" applyFill="1" applyBorder="1" applyAlignment="1" applyProtection="1">
      <alignment horizontal="justify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3" applyNumberFormat="1" applyFont="1" applyFill="1" applyBorder="1" applyAlignment="1" applyProtection="1">
      <alignment horizontal="center" vertical="center" wrapText="1"/>
      <protection hidden="1"/>
    </xf>
    <xf numFmtId="166" fontId="7" fillId="2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justify" vertical="center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/>
    </xf>
    <xf numFmtId="0" fontId="5" fillId="0" borderId="1" xfId="3" applyNumberFormat="1" applyFont="1" applyFill="1" applyBorder="1" applyAlignment="1" applyProtection="1">
      <alignment horizontal="center" vertical="center"/>
      <protection hidden="1"/>
    </xf>
    <xf numFmtId="0" fontId="5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6"/>
  <sheetViews>
    <sheetView showGridLines="0" tabSelected="1" zoomScale="90" zoomScaleNormal="90" workbookViewId="0">
      <pane xSplit="2" ySplit="8" topLeftCell="C123" activePane="bottomRight" state="frozen"/>
      <selection pane="topRight" activeCell="C1" sqref="C1"/>
      <selection pane="bottomLeft" activeCell="A9" sqref="A9"/>
      <selection pane="bottomRight" activeCell="B148" sqref="B148"/>
    </sheetView>
  </sheetViews>
  <sheetFormatPr defaultColWidth="9.28515625" defaultRowHeight="14.25" x14ac:dyDescent="0.2"/>
  <cols>
    <col min="1" max="1" width="7.140625" style="4" customWidth="1"/>
    <col min="2" max="2" width="50" style="4" customWidth="1"/>
    <col min="3" max="3" width="15.5703125" style="4" customWidth="1"/>
    <col min="4" max="4" width="16.28515625" style="4" customWidth="1"/>
    <col min="5" max="5" width="19.140625" style="4" customWidth="1"/>
    <col min="6" max="6" width="15.140625" style="4" customWidth="1"/>
    <col min="7" max="7" width="13.5703125" style="4" customWidth="1"/>
    <col min="8" max="8" width="13.42578125" style="4" customWidth="1"/>
    <col min="9" max="9" width="14" style="4" customWidth="1"/>
    <col min="10" max="10" width="14.28515625" style="4" customWidth="1"/>
    <col min="11" max="11" width="14.7109375" style="4" customWidth="1"/>
    <col min="12" max="12" width="14.85546875" style="4" customWidth="1"/>
    <col min="13" max="13" width="13.28515625" style="4" customWidth="1"/>
    <col min="14" max="14" width="12" style="4" customWidth="1"/>
    <col min="15" max="15" width="12.7109375" style="4" customWidth="1"/>
    <col min="16" max="16" width="12.28515625" style="4" customWidth="1"/>
    <col min="17" max="17" width="13.5703125" style="4" customWidth="1"/>
    <col min="18" max="18" width="12.7109375" style="4" customWidth="1"/>
    <col min="19" max="19" width="12.85546875" style="4" customWidth="1"/>
    <col min="20" max="20" width="12.5703125" style="4" customWidth="1"/>
    <col min="21" max="243" width="9.140625" style="4" customWidth="1"/>
    <col min="244" max="16384" width="9.28515625" style="4"/>
  </cols>
  <sheetData>
    <row r="1" spans="1:20" ht="14.45" customHeight="1" x14ac:dyDescent="0.3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0"/>
      <c r="N1" s="20"/>
      <c r="O1" s="20"/>
      <c r="P1" s="20"/>
      <c r="Q1" s="20"/>
      <c r="R1" s="41"/>
      <c r="S1" s="41"/>
      <c r="T1" s="42"/>
    </row>
    <row r="2" spans="1:20" ht="28.15" customHeight="1" x14ac:dyDescent="0.3">
      <c r="A2" s="45" t="s">
        <v>59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spans="1:20" ht="13.9" customHeight="1" x14ac:dyDescent="0.25">
      <c r="A3" s="6"/>
      <c r="B3" s="5"/>
      <c r="C3" s="1"/>
      <c r="D3" s="1"/>
      <c r="E3" s="7"/>
      <c r="F3" s="7"/>
      <c r="G3" s="1"/>
      <c r="H3" s="1"/>
      <c r="I3" s="8"/>
      <c r="J3" s="8"/>
      <c r="K3" s="7"/>
      <c r="L3" s="7"/>
      <c r="M3" s="3"/>
      <c r="N3" s="3"/>
      <c r="O3" s="3"/>
      <c r="P3" s="3"/>
      <c r="Q3" s="3"/>
      <c r="R3" s="3"/>
      <c r="T3" s="9" t="s">
        <v>25</v>
      </c>
    </row>
    <row r="4" spans="1:20" ht="34.5" customHeight="1" x14ac:dyDescent="0.2">
      <c r="A4" s="47" t="s">
        <v>16</v>
      </c>
      <c r="B4" s="48" t="s">
        <v>15</v>
      </c>
      <c r="C4" s="43" t="s">
        <v>14</v>
      </c>
      <c r="D4" s="43"/>
      <c r="E4" s="43"/>
      <c r="F4" s="43"/>
      <c r="G4" s="43"/>
      <c r="H4" s="43"/>
      <c r="I4" s="44" t="s">
        <v>13</v>
      </c>
      <c r="J4" s="44"/>
      <c r="K4" s="44"/>
      <c r="L4" s="44"/>
      <c r="M4" s="44"/>
      <c r="N4" s="44"/>
      <c r="O4" s="44" t="s">
        <v>12</v>
      </c>
      <c r="P4" s="44"/>
      <c r="Q4" s="44"/>
      <c r="R4" s="44"/>
      <c r="S4" s="44"/>
      <c r="T4" s="44"/>
    </row>
    <row r="5" spans="1:20" ht="18" customHeight="1" x14ac:dyDescent="0.2">
      <c r="A5" s="47"/>
      <c r="B5" s="48"/>
      <c r="C5" s="43" t="s">
        <v>17</v>
      </c>
      <c r="D5" s="43"/>
      <c r="E5" s="43" t="s">
        <v>11</v>
      </c>
      <c r="F5" s="43"/>
      <c r="G5" s="43"/>
      <c r="H5" s="43"/>
      <c r="I5" s="43" t="s">
        <v>17</v>
      </c>
      <c r="J5" s="43"/>
      <c r="K5" s="43" t="s">
        <v>11</v>
      </c>
      <c r="L5" s="43"/>
      <c r="M5" s="43"/>
      <c r="N5" s="43"/>
      <c r="O5" s="43" t="s">
        <v>17</v>
      </c>
      <c r="P5" s="43"/>
      <c r="Q5" s="43" t="s">
        <v>11</v>
      </c>
      <c r="R5" s="43"/>
      <c r="S5" s="43"/>
      <c r="T5" s="43"/>
    </row>
    <row r="6" spans="1:20" ht="16.149999999999999" customHeight="1" x14ac:dyDescent="0.2">
      <c r="A6" s="47"/>
      <c r="B6" s="48"/>
      <c r="C6" s="44" t="s">
        <v>18</v>
      </c>
      <c r="D6" s="43" t="s">
        <v>19</v>
      </c>
      <c r="E6" s="44" t="s">
        <v>10</v>
      </c>
      <c r="F6" s="44"/>
      <c r="G6" s="43" t="s">
        <v>9</v>
      </c>
      <c r="H6" s="43"/>
      <c r="I6" s="44" t="s">
        <v>18</v>
      </c>
      <c r="J6" s="43" t="s">
        <v>19</v>
      </c>
      <c r="K6" s="44" t="s">
        <v>10</v>
      </c>
      <c r="L6" s="44"/>
      <c r="M6" s="43" t="s">
        <v>9</v>
      </c>
      <c r="N6" s="43"/>
      <c r="O6" s="44" t="s">
        <v>18</v>
      </c>
      <c r="P6" s="43" t="s">
        <v>19</v>
      </c>
      <c r="Q6" s="44" t="s">
        <v>10</v>
      </c>
      <c r="R6" s="44"/>
      <c r="S6" s="43" t="s">
        <v>9</v>
      </c>
      <c r="T6" s="43"/>
    </row>
    <row r="7" spans="1:20" ht="31.15" customHeight="1" x14ac:dyDescent="0.2">
      <c r="A7" s="47"/>
      <c r="B7" s="48"/>
      <c r="C7" s="44"/>
      <c r="D7" s="43"/>
      <c r="E7" s="37" t="s">
        <v>18</v>
      </c>
      <c r="F7" s="10" t="s">
        <v>19</v>
      </c>
      <c r="G7" s="37" t="s">
        <v>18</v>
      </c>
      <c r="H7" s="10" t="s">
        <v>19</v>
      </c>
      <c r="I7" s="44"/>
      <c r="J7" s="43"/>
      <c r="K7" s="37" t="s">
        <v>18</v>
      </c>
      <c r="L7" s="10" t="s">
        <v>19</v>
      </c>
      <c r="M7" s="37" t="s">
        <v>18</v>
      </c>
      <c r="N7" s="10" t="s">
        <v>19</v>
      </c>
      <c r="O7" s="44"/>
      <c r="P7" s="43"/>
      <c r="Q7" s="37" t="s">
        <v>18</v>
      </c>
      <c r="R7" s="10" t="s">
        <v>19</v>
      </c>
      <c r="S7" s="37" t="s">
        <v>18</v>
      </c>
      <c r="T7" s="10" t="s">
        <v>19</v>
      </c>
    </row>
    <row r="8" spans="1:20" ht="13.9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6">
        <v>13</v>
      </c>
      <c r="N8" s="36">
        <v>14</v>
      </c>
      <c r="O8" s="36">
        <v>15</v>
      </c>
      <c r="P8" s="36">
        <v>16</v>
      </c>
      <c r="Q8" s="36">
        <v>17</v>
      </c>
      <c r="R8" s="36">
        <v>18</v>
      </c>
      <c r="S8" s="36">
        <v>19</v>
      </c>
      <c r="T8" s="36">
        <v>20</v>
      </c>
    </row>
    <row r="9" spans="1:20" s="12" customFormat="1" ht="20.45" customHeight="1" x14ac:dyDescent="0.2">
      <c r="A9" s="38">
        <v>100</v>
      </c>
      <c r="B9" s="33" t="s">
        <v>8</v>
      </c>
      <c r="C9" s="11">
        <f t="shared" ref="C9:N9" si="0">C10+C12+C16+C18</f>
        <v>166908</v>
      </c>
      <c r="D9" s="11">
        <f t="shared" si="0"/>
        <v>166908</v>
      </c>
      <c r="E9" s="11">
        <f t="shared" si="0"/>
        <v>166908</v>
      </c>
      <c r="F9" s="11">
        <f t="shared" si="0"/>
        <v>166908</v>
      </c>
      <c r="G9" s="11">
        <f t="shared" si="0"/>
        <v>0</v>
      </c>
      <c r="H9" s="11">
        <f t="shared" si="0"/>
        <v>0</v>
      </c>
      <c r="I9" s="11">
        <f t="shared" si="0"/>
        <v>27071.399999999998</v>
      </c>
      <c r="J9" s="11">
        <f t="shared" si="0"/>
        <v>27068.599999999995</v>
      </c>
      <c r="K9" s="11">
        <f t="shared" si="0"/>
        <v>26623.599999999999</v>
      </c>
      <c r="L9" s="11">
        <f t="shared" si="0"/>
        <v>26620.799999999996</v>
      </c>
      <c r="M9" s="11">
        <f t="shared" si="0"/>
        <v>447.8</v>
      </c>
      <c r="N9" s="11">
        <f t="shared" si="0"/>
        <v>447.8</v>
      </c>
      <c r="O9" s="11">
        <f>O10+O12+O16+O1+O20+O14</f>
        <v>1640</v>
      </c>
      <c r="P9" s="11">
        <f t="shared" ref="P9:T9" si="1">P10+P12+P16+P1+P20+P14</f>
        <v>1639.54</v>
      </c>
      <c r="Q9" s="11">
        <f t="shared" si="1"/>
        <v>1640</v>
      </c>
      <c r="R9" s="11">
        <f t="shared" si="1"/>
        <v>1639.54</v>
      </c>
      <c r="S9" s="11">
        <f t="shared" si="1"/>
        <v>0</v>
      </c>
      <c r="T9" s="11">
        <f t="shared" si="1"/>
        <v>0</v>
      </c>
    </row>
    <row r="10" spans="1:20" ht="134.25" customHeight="1" x14ac:dyDescent="0.2">
      <c r="A10" s="16" t="s">
        <v>0</v>
      </c>
      <c r="B10" s="23" t="s">
        <v>62</v>
      </c>
      <c r="C10" s="13">
        <f>E10+G10</f>
        <v>0</v>
      </c>
      <c r="D10" s="13">
        <f>F10+H10</f>
        <v>0</v>
      </c>
      <c r="E10" s="13">
        <v>0</v>
      </c>
      <c r="F10" s="13">
        <v>0</v>
      </c>
      <c r="G10" s="13">
        <v>0</v>
      </c>
      <c r="H10" s="13">
        <v>0</v>
      </c>
      <c r="I10" s="13">
        <f t="shared" ref="I10:J11" si="2">K10+M10</f>
        <v>6412.9</v>
      </c>
      <c r="J10" s="13">
        <f t="shared" si="2"/>
        <v>6412.9</v>
      </c>
      <c r="K10" s="13">
        <f>K11</f>
        <v>6412.9</v>
      </c>
      <c r="L10" s="13">
        <f t="shared" ref="L10:S10" si="3">L11</f>
        <v>6412.9</v>
      </c>
      <c r="M10" s="13">
        <f t="shared" si="3"/>
        <v>0</v>
      </c>
      <c r="N10" s="13">
        <f t="shared" si="3"/>
        <v>0</v>
      </c>
      <c r="O10" s="13">
        <f>Q10+S10</f>
        <v>0</v>
      </c>
      <c r="P10" s="13">
        <f>R10+T10</f>
        <v>0</v>
      </c>
      <c r="Q10" s="13">
        <f t="shared" si="3"/>
        <v>0</v>
      </c>
      <c r="R10" s="13">
        <f t="shared" si="3"/>
        <v>0</v>
      </c>
      <c r="S10" s="13">
        <f t="shared" si="3"/>
        <v>0</v>
      </c>
      <c r="T10" s="13">
        <v>0</v>
      </c>
    </row>
    <row r="11" spans="1:20" ht="15" x14ac:dyDescent="0.2">
      <c r="A11" s="16"/>
      <c r="B11" s="24" t="s">
        <v>20</v>
      </c>
      <c r="C11" s="13">
        <f t="shared" ref="C11:C19" si="4">E11+G11</f>
        <v>0</v>
      </c>
      <c r="D11" s="13">
        <f t="shared" ref="D11:D19" si="5">F11+H11</f>
        <v>0</v>
      </c>
      <c r="E11" s="13">
        <v>0</v>
      </c>
      <c r="F11" s="13">
        <v>0</v>
      </c>
      <c r="G11" s="13">
        <v>0</v>
      </c>
      <c r="H11" s="13">
        <v>0</v>
      </c>
      <c r="I11" s="13">
        <f t="shared" si="2"/>
        <v>6412.9</v>
      </c>
      <c r="J11" s="13">
        <f t="shared" si="2"/>
        <v>6412.9</v>
      </c>
      <c r="K11" s="13">
        <v>6412.9</v>
      </c>
      <c r="L11" s="13">
        <v>6412.9</v>
      </c>
      <c r="M11" s="13">
        <v>0</v>
      </c>
      <c r="N11" s="13">
        <v>0</v>
      </c>
      <c r="O11" s="13">
        <f t="shared" ref="O11:O19" si="6">Q11+S11</f>
        <v>0</v>
      </c>
      <c r="P11" s="13">
        <f t="shared" ref="P11:P19" si="7">R11+T11</f>
        <v>0</v>
      </c>
      <c r="Q11" s="13">
        <v>0</v>
      </c>
      <c r="R11" s="13">
        <v>0</v>
      </c>
      <c r="S11" s="13">
        <v>0</v>
      </c>
      <c r="T11" s="13">
        <v>0</v>
      </c>
    </row>
    <row r="12" spans="1:20" ht="60" x14ac:dyDescent="0.2">
      <c r="A12" s="16" t="s">
        <v>0</v>
      </c>
      <c r="B12" s="21" t="s">
        <v>58</v>
      </c>
      <c r="C12" s="13">
        <f t="shared" si="4"/>
        <v>0</v>
      </c>
      <c r="D12" s="13">
        <f t="shared" si="5"/>
        <v>0</v>
      </c>
      <c r="E12" s="13">
        <v>0</v>
      </c>
      <c r="F12" s="13">
        <v>0</v>
      </c>
      <c r="G12" s="13">
        <v>0</v>
      </c>
      <c r="H12" s="13">
        <v>0</v>
      </c>
      <c r="I12" s="13">
        <f t="shared" ref="I12:I19" si="8">K12+M12</f>
        <v>20210.7</v>
      </c>
      <c r="J12" s="13">
        <f t="shared" ref="J12:J19" si="9">L12+N12</f>
        <v>20207.899999999998</v>
      </c>
      <c r="K12" s="13">
        <f>K13</f>
        <v>20210.7</v>
      </c>
      <c r="L12" s="13">
        <f t="shared" ref="L12:T12" si="10">L13</f>
        <v>20207.899999999998</v>
      </c>
      <c r="M12" s="13">
        <f t="shared" si="10"/>
        <v>0</v>
      </c>
      <c r="N12" s="13">
        <f t="shared" si="10"/>
        <v>0</v>
      </c>
      <c r="O12" s="13">
        <f t="shared" si="6"/>
        <v>0</v>
      </c>
      <c r="P12" s="13">
        <f t="shared" si="7"/>
        <v>0</v>
      </c>
      <c r="Q12" s="13">
        <f t="shared" si="10"/>
        <v>0</v>
      </c>
      <c r="R12" s="13">
        <f t="shared" si="10"/>
        <v>0</v>
      </c>
      <c r="S12" s="13">
        <f t="shared" si="10"/>
        <v>0</v>
      </c>
      <c r="T12" s="13">
        <f t="shared" si="10"/>
        <v>0</v>
      </c>
    </row>
    <row r="13" spans="1:20" ht="15" x14ac:dyDescent="0.2">
      <c r="A13" s="16"/>
      <c r="B13" s="22" t="s">
        <v>20</v>
      </c>
      <c r="C13" s="13">
        <f t="shared" si="4"/>
        <v>0</v>
      </c>
      <c r="D13" s="13">
        <f t="shared" si="5"/>
        <v>0</v>
      </c>
      <c r="E13" s="13">
        <v>0</v>
      </c>
      <c r="F13" s="13">
        <v>0</v>
      </c>
      <c r="G13" s="13">
        <v>0</v>
      </c>
      <c r="H13" s="13">
        <v>0</v>
      </c>
      <c r="I13" s="13">
        <f t="shared" si="8"/>
        <v>20210.7</v>
      </c>
      <c r="J13" s="13">
        <f t="shared" si="9"/>
        <v>20207.899999999998</v>
      </c>
      <c r="K13" s="13">
        <v>20210.7</v>
      </c>
      <c r="L13" s="13">
        <f>1910.85+18297.05</f>
        <v>20207.899999999998</v>
      </c>
      <c r="M13" s="13">
        <v>0</v>
      </c>
      <c r="N13" s="13">
        <v>0</v>
      </c>
      <c r="O13" s="13">
        <f t="shared" si="6"/>
        <v>0</v>
      </c>
      <c r="P13" s="13">
        <f t="shared" si="7"/>
        <v>0</v>
      </c>
      <c r="Q13" s="13">
        <v>0</v>
      </c>
      <c r="R13" s="13">
        <v>0</v>
      </c>
      <c r="S13" s="13">
        <v>0</v>
      </c>
      <c r="T13" s="13">
        <v>0</v>
      </c>
    </row>
    <row r="14" spans="1:20" ht="45" x14ac:dyDescent="0.2">
      <c r="A14" s="16"/>
      <c r="B14" s="25" t="s">
        <v>90</v>
      </c>
      <c r="C14" s="13">
        <f>E14+G14</f>
        <v>0</v>
      </c>
      <c r="D14" s="13">
        <f>F14+H14</f>
        <v>0</v>
      </c>
      <c r="E14" s="13">
        <v>0</v>
      </c>
      <c r="F14" s="13">
        <v>0</v>
      </c>
      <c r="G14" s="13">
        <v>0</v>
      </c>
      <c r="H14" s="13">
        <v>0</v>
      </c>
      <c r="I14" s="13">
        <f>K14+M14</f>
        <v>0</v>
      </c>
      <c r="J14" s="13">
        <f>L14+N14</f>
        <v>0</v>
      </c>
      <c r="K14" s="13">
        <v>0</v>
      </c>
      <c r="L14" s="13">
        <v>0</v>
      </c>
      <c r="M14" s="13">
        <v>0</v>
      </c>
      <c r="N14" s="13">
        <v>0</v>
      </c>
      <c r="O14" s="13">
        <f>Q14+S14</f>
        <v>200</v>
      </c>
      <c r="P14" s="13">
        <f>R14+T14</f>
        <v>199.54</v>
      </c>
      <c r="Q14" s="13">
        <v>200</v>
      </c>
      <c r="R14" s="13">
        <v>199.54</v>
      </c>
      <c r="S14" s="13">
        <v>0</v>
      </c>
      <c r="T14" s="13">
        <v>0</v>
      </c>
    </row>
    <row r="15" spans="1:20" ht="15" x14ac:dyDescent="0.2">
      <c r="A15" s="16"/>
      <c r="B15" s="24" t="s">
        <v>20</v>
      </c>
      <c r="C15" s="13">
        <f>E15+G15</f>
        <v>0</v>
      </c>
      <c r="D15" s="13">
        <f>F15+H15</f>
        <v>0</v>
      </c>
      <c r="E15" s="13">
        <v>0</v>
      </c>
      <c r="F15" s="13">
        <v>0</v>
      </c>
      <c r="G15" s="13">
        <v>0</v>
      </c>
      <c r="H15" s="13">
        <v>0</v>
      </c>
      <c r="I15" s="13">
        <f>K15+M15</f>
        <v>0</v>
      </c>
      <c r="J15" s="13">
        <f>L15+N15</f>
        <v>0</v>
      </c>
      <c r="K15" s="13">
        <v>0</v>
      </c>
      <c r="L15" s="13">
        <v>0</v>
      </c>
      <c r="M15" s="13">
        <v>0</v>
      </c>
      <c r="N15" s="13">
        <v>0</v>
      </c>
      <c r="O15" s="13">
        <f>Q15+S15</f>
        <v>200</v>
      </c>
      <c r="P15" s="13">
        <f>R15+T15</f>
        <v>199.54</v>
      </c>
      <c r="Q15" s="13">
        <v>200</v>
      </c>
      <c r="R15" s="13">
        <v>199.54</v>
      </c>
      <c r="S15" s="13">
        <v>0</v>
      </c>
      <c r="T15" s="13">
        <v>0</v>
      </c>
    </row>
    <row r="16" spans="1:20" ht="60" x14ac:dyDescent="0.2">
      <c r="A16" s="16" t="s">
        <v>0</v>
      </c>
      <c r="B16" s="21" t="s">
        <v>24</v>
      </c>
      <c r="C16" s="13">
        <f t="shared" si="4"/>
        <v>0</v>
      </c>
      <c r="D16" s="13">
        <f t="shared" si="5"/>
        <v>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8"/>
        <v>447.8</v>
      </c>
      <c r="J16" s="13">
        <f t="shared" si="9"/>
        <v>447.8</v>
      </c>
      <c r="K16" s="13">
        <f>K17</f>
        <v>0</v>
      </c>
      <c r="L16" s="13">
        <f t="shared" ref="L16:T16" si="11">L17</f>
        <v>0</v>
      </c>
      <c r="M16" s="13">
        <f t="shared" si="11"/>
        <v>447.8</v>
      </c>
      <c r="N16" s="13">
        <f t="shared" si="11"/>
        <v>447.8</v>
      </c>
      <c r="O16" s="13">
        <f t="shared" si="6"/>
        <v>0</v>
      </c>
      <c r="P16" s="13">
        <f t="shared" si="7"/>
        <v>0</v>
      </c>
      <c r="Q16" s="13">
        <f>Q17</f>
        <v>0</v>
      </c>
      <c r="R16" s="13">
        <f t="shared" si="11"/>
        <v>0</v>
      </c>
      <c r="S16" s="13">
        <f t="shared" si="11"/>
        <v>0</v>
      </c>
      <c r="T16" s="13">
        <f t="shared" si="11"/>
        <v>0</v>
      </c>
    </row>
    <row r="17" spans="1:20" ht="15" x14ac:dyDescent="0.2">
      <c r="A17" s="16"/>
      <c r="B17" s="22" t="s">
        <v>20</v>
      </c>
      <c r="C17" s="13">
        <f t="shared" si="4"/>
        <v>0</v>
      </c>
      <c r="D17" s="13">
        <f t="shared" si="5"/>
        <v>0</v>
      </c>
      <c r="E17" s="13">
        <v>0</v>
      </c>
      <c r="F17" s="13">
        <v>0</v>
      </c>
      <c r="G17" s="13">
        <v>0</v>
      </c>
      <c r="H17" s="13">
        <v>0</v>
      </c>
      <c r="I17" s="13">
        <f t="shared" si="8"/>
        <v>447.8</v>
      </c>
      <c r="J17" s="13">
        <f t="shared" si="9"/>
        <v>447.8</v>
      </c>
      <c r="K17" s="13">
        <v>0</v>
      </c>
      <c r="L17" s="13">
        <v>0</v>
      </c>
      <c r="M17" s="13">
        <v>447.8</v>
      </c>
      <c r="N17" s="13">
        <v>447.8</v>
      </c>
      <c r="O17" s="13">
        <f t="shared" si="6"/>
        <v>0</v>
      </c>
      <c r="P17" s="13">
        <f t="shared" si="7"/>
        <v>0</v>
      </c>
      <c r="Q17" s="13">
        <v>0</v>
      </c>
      <c r="R17" s="13">
        <v>0</v>
      </c>
      <c r="S17" s="13">
        <v>0</v>
      </c>
      <c r="T17" s="13">
        <v>0</v>
      </c>
    </row>
    <row r="18" spans="1:20" ht="50.25" customHeight="1" x14ac:dyDescent="0.2">
      <c r="A18" s="16"/>
      <c r="B18" s="25" t="s">
        <v>36</v>
      </c>
      <c r="C18" s="13">
        <f t="shared" si="4"/>
        <v>166908</v>
      </c>
      <c r="D18" s="13">
        <f t="shared" si="5"/>
        <v>166908</v>
      </c>
      <c r="E18" s="13">
        <f>E19</f>
        <v>166908</v>
      </c>
      <c r="F18" s="13">
        <f>F19</f>
        <v>166908</v>
      </c>
      <c r="G18" s="13">
        <v>0</v>
      </c>
      <c r="H18" s="13">
        <v>0</v>
      </c>
      <c r="I18" s="13">
        <f>I19</f>
        <v>0</v>
      </c>
      <c r="J18" s="13">
        <f t="shared" si="9"/>
        <v>0</v>
      </c>
      <c r="K18" s="13">
        <f>K19</f>
        <v>0</v>
      </c>
      <c r="L18" s="13">
        <f>L19</f>
        <v>0</v>
      </c>
      <c r="M18" s="13">
        <v>0</v>
      </c>
      <c r="N18" s="13">
        <v>0</v>
      </c>
      <c r="O18" s="13">
        <f t="shared" si="6"/>
        <v>0</v>
      </c>
      <c r="P18" s="13">
        <f t="shared" si="7"/>
        <v>0</v>
      </c>
      <c r="Q18" s="13">
        <v>0</v>
      </c>
      <c r="R18" s="13">
        <v>0</v>
      </c>
      <c r="S18" s="13">
        <v>0</v>
      </c>
      <c r="T18" s="13">
        <v>0</v>
      </c>
    </row>
    <row r="19" spans="1:20" ht="15" x14ac:dyDescent="0.2">
      <c r="A19" s="16"/>
      <c r="B19" s="22" t="s">
        <v>20</v>
      </c>
      <c r="C19" s="13">
        <f t="shared" si="4"/>
        <v>166908</v>
      </c>
      <c r="D19" s="13">
        <f t="shared" si="5"/>
        <v>166908</v>
      </c>
      <c r="E19" s="13">
        <v>166908</v>
      </c>
      <c r="F19" s="13">
        <v>166908</v>
      </c>
      <c r="G19" s="13">
        <v>0</v>
      </c>
      <c r="H19" s="13">
        <v>0</v>
      </c>
      <c r="I19" s="13">
        <f t="shared" si="8"/>
        <v>0</v>
      </c>
      <c r="J19" s="13">
        <f t="shared" si="9"/>
        <v>0</v>
      </c>
      <c r="K19" s="13">
        <v>0</v>
      </c>
      <c r="L19" s="13">
        <v>0</v>
      </c>
      <c r="M19" s="13">
        <v>0</v>
      </c>
      <c r="N19" s="13">
        <v>0</v>
      </c>
      <c r="O19" s="13">
        <f t="shared" si="6"/>
        <v>0</v>
      </c>
      <c r="P19" s="13">
        <f t="shared" si="7"/>
        <v>0</v>
      </c>
      <c r="Q19" s="13">
        <v>0</v>
      </c>
      <c r="R19" s="13">
        <v>0</v>
      </c>
      <c r="S19" s="13">
        <v>0</v>
      </c>
      <c r="T19" s="13">
        <v>0</v>
      </c>
    </row>
    <row r="20" spans="1:20" ht="90" x14ac:dyDescent="0.2">
      <c r="A20" s="16"/>
      <c r="B20" s="25" t="s">
        <v>89</v>
      </c>
      <c r="C20" s="13">
        <f>E20+G20</f>
        <v>0</v>
      </c>
      <c r="D20" s="13">
        <f>F20+H20</f>
        <v>0</v>
      </c>
      <c r="E20" s="13">
        <v>0</v>
      </c>
      <c r="F20" s="13">
        <v>0</v>
      </c>
      <c r="G20" s="13">
        <v>0</v>
      </c>
      <c r="H20" s="13">
        <v>0</v>
      </c>
      <c r="I20" s="13">
        <f>K20+M20</f>
        <v>0</v>
      </c>
      <c r="J20" s="13">
        <f>L20+N20</f>
        <v>0</v>
      </c>
      <c r="K20" s="13">
        <v>0</v>
      </c>
      <c r="L20" s="13">
        <v>0</v>
      </c>
      <c r="M20" s="13">
        <v>0</v>
      </c>
      <c r="N20" s="13">
        <v>0</v>
      </c>
      <c r="O20" s="13">
        <f>Q20+S20</f>
        <v>1440</v>
      </c>
      <c r="P20" s="13">
        <f>R20+T20</f>
        <v>1440</v>
      </c>
      <c r="Q20" s="13">
        <f>Q21</f>
        <v>1440</v>
      </c>
      <c r="R20" s="13">
        <f>R21</f>
        <v>1440</v>
      </c>
      <c r="S20" s="13">
        <f>S21</f>
        <v>0</v>
      </c>
      <c r="T20" s="13">
        <f>T21</f>
        <v>0</v>
      </c>
    </row>
    <row r="21" spans="1:20" ht="15" x14ac:dyDescent="0.2">
      <c r="A21" s="16"/>
      <c r="B21" s="22" t="s">
        <v>20</v>
      </c>
      <c r="C21" s="13">
        <f>E21+G21</f>
        <v>0</v>
      </c>
      <c r="D21" s="13">
        <f>F21+H21</f>
        <v>0</v>
      </c>
      <c r="E21" s="13">
        <v>0</v>
      </c>
      <c r="F21" s="13">
        <v>0</v>
      </c>
      <c r="G21" s="13">
        <v>0</v>
      </c>
      <c r="H21" s="13">
        <v>0</v>
      </c>
      <c r="I21" s="13">
        <f>K21+M21</f>
        <v>0</v>
      </c>
      <c r="J21" s="13">
        <f>L21+N21</f>
        <v>0</v>
      </c>
      <c r="K21" s="13">
        <v>0</v>
      </c>
      <c r="L21" s="13">
        <v>0</v>
      </c>
      <c r="M21" s="13">
        <v>0</v>
      </c>
      <c r="N21" s="13">
        <v>0</v>
      </c>
      <c r="O21" s="13">
        <f>Q21+S21</f>
        <v>1440</v>
      </c>
      <c r="P21" s="13">
        <f>R21+T21</f>
        <v>1440</v>
      </c>
      <c r="Q21" s="13">
        <v>1440</v>
      </c>
      <c r="R21" s="13">
        <v>1440</v>
      </c>
      <c r="S21" s="13">
        <v>0</v>
      </c>
      <c r="T21" s="13">
        <v>0</v>
      </c>
    </row>
    <row r="22" spans="1:20" s="12" customFormat="1" ht="31.15" customHeight="1" x14ac:dyDescent="0.2">
      <c r="A22" s="38">
        <v>300</v>
      </c>
      <c r="B22" s="33" t="s">
        <v>7</v>
      </c>
      <c r="C22" s="11">
        <f>C23+C25</f>
        <v>587</v>
      </c>
      <c r="D22" s="11">
        <f t="shared" ref="D22:T22" si="12">D23+D25</f>
        <v>418.66</v>
      </c>
      <c r="E22" s="11">
        <f t="shared" si="12"/>
        <v>587</v>
      </c>
      <c r="F22" s="11">
        <f t="shared" si="12"/>
        <v>418.66</v>
      </c>
      <c r="G22" s="11">
        <f t="shared" si="12"/>
        <v>0</v>
      </c>
      <c r="H22" s="11">
        <f t="shared" si="12"/>
        <v>0</v>
      </c>
      <c r="I22" s="11">
        <f t="shared" si="12"/>
        <v>26491.3</v>
      </c>
      <c r="J22" s="11">
        <f t="shared" si="12"/>
        <v>26491.3</v>
      </c>
      <c r="K22" s="11">
        <f t="shared" si="12"/>
        <v>5652</v>
      </c>
      <c r="L22" s="11">
        <f t="shared" si="12"/>
        <v>5652</v>
      </c>
      <c r="M22" s="11">
        <f t="shared" si="12"/>
        <v>20839.3</v>
      </c>
      <c r="N22" s="11">
        <f t="shared" si="12"/>
        <v>20839.3</v>
      </c>
      <c r="O22" s="11">
        <f t="shared" si="12"/>
        <v>0</v>
      </c>
      <c r="P22" s="11">
        <f t="shared" si="12"/>
        <v>0</v>
      </c>
      <c r="Q22" s="11">
        <f t="shared" si="12"/>
        <v>0</v>
      </c>
      <c r="R22" s="11">
        <f t="shared" si="12"/>
        <v>0</v>
      </c>
      <c r="S22" s="11">
        <f t="shared" si="12"/>
        <v>0</v>
      </c>
      <c r="T22" s="11">
        <f t="shared" si="12"/>
        <v>0</v>
      </c>
    </row>
    <row r="23" spans="1:20" ht="45" x14ac:dyDescent="0.2">
      <c r="A23" s="16" t="s">
        <v>0</v>
      </c>
      <c r="B23" s="21" t="s">
        <v>91</v>
      </c>
      <c r="C23" s="13">
        <f t="shared" ref="C23:C26" si="13">E23+G23</f>
        <v>0</v>
      </c>
      <c r="D23" s="13">
        <f t="shared" ref="D23:D26" si="14">F23+H23</f>
        <v>0</v>
      </c>
      <c r="E23" s="13">
        <v>0</v>
      </c>
      <c r="F23" s="13">
        <v>0</v>
      </c>
      <c r="G23" s="13">
        <v>0</v>
      </c>
      <c r="H23" s="13">
        <v>0</v>
      </c>
      <c r="I23" s="13">
        <f t="shared" ref="I23:I24" si="15">K23+M23</f>
        <v>26491.3</v>
      </c>
      <c r="J23" s="13">
        <f t="shared" ref="J23:J24" si="16">L23+N23</f>
        <v>26491.3</v>
      </c>
      <c r="K23" s="13">
        <f>K24</f>
        <v>5652</v>
      </c>
      <c r="L23" s="13">
        <f t="shared" ref="L23:T23" si="17">L24</f>
        <v>5652</v>
      </c>
      <c r="M23" s="13">
        <f t="shared" si="17"/>
        <v>20839.3</v>
      </c>
      <c r="N23" s="13">
        <f t="shared" si="17"/>
        <v>20839.3</v>
      </c>
      <c r="O23" s="13">
        <f t="shared" ref="O23" si="18">Q23+S23</f>
        <v>0</v>
      </c>
      <c r="P23" s="13">
        <f t="shared" ref="P23" si="19">R23+T23</f>
        <v>0</v>
      </c>
      <c r="Q23" s="13">
        <f t="shared" si="17"/>
        <v>0</v>
      </c>
      <c r="R23" s="13">
        <f t="shared" si="17"/>
        <v>0</v>
      </c>
      <c r="S23" s="13">
        <f t="shared" si="17"/>
        <v>0</v>
      </c>
      <c r="T23" s="13">
        <f t="shared" si="17"/>
        <v>0</v>
      </c>
    </row>
    <row r="24" spans="1:20" ht="15" x14ac:dyDescent="0.2">
      <c r="A24" s="16"/>
      <c r="B24" s="22" t="s">
        <v>20</v>
      </c>
      <c r="C24" s="13">
        <f t="shared" si="13"/>
        <v>0</v>
      </c>
      <c r="D24" s="13">
        <f t="shared" si="14"/>
        <v>0</v>
      </c>
      <c r="E24" s="13">
        <v>0</v>
      </c>
      <c r="F24" s="13">
        <v>0</v>
      </c>
      <c r="G24" s="13">
        <v>0</v>
      </c>
      <c r="H24" s="13">
        <v>0</v>
      </c>
      <c r="I24" s="13">
        <f t="shared" si="15"/>
        <v>26491.3</v>
      </c>
      <c r="J24" s="13">
        <f t="shared" si="16"/>
        <v>26491.3</v>
      </c>
      <c r="K24" s="13">
        <v>5652</v>
      </c>
      <c r="L24" s="13">
        <v>5652</v>
      </c>
      <c r="M24" s="13">
        <v>20839.3</v>
      </c>
      <c r="N24" s="13">
        <v>20839.3</v>
      </c>
      <c r="O24" s="13">
        <f t="shared" ref="O24:O26" si="20">Q24+S24</f>
        <v>0</v>
      </c>
      <c r="P24" s="13">
        <f t="shared" ref="P24:P26" si="21">R24+T24</f>
        <v>0</v>
      </c>
      <c r="Q24" s="13">
        <v>0</v>
      </c>
      <c r="R24" s="13">
        <v>0</v>
      </c>
      <c r="S24" s="13">
        <v>0</v>
      </c>
      <c r="T24" s="13">
        <v>0</v>
      </c>
    </row>
    <row r="25" spans="1:20" ht="30" x14ac:dyDescent="0.2">
      <c r="A25" s="16"/>
      <c r="B25" s="25" t="s">
        <v>37</v>
      </c>
      <c r="C25" s="13">
        <f t="shared" si="13"/>
        <v>587</v>
      </c>
      <c r="D25" s="13">
        <f t="shared" si="14"/>
        <v>418.66</v>
      </c>
      <c r="E25" s="13">
        <f>E26</f>
        <v>587</v>
      </c>
      <c r="F25" s="13">
        <v>418.66</v>
      </c>
      <c r="G25" s="13">
        <f t="shared" ref="G25:H25" si="22">G26</f>
        <v>0</v>
      </c>
      <c r="H25" s="13">
        <f t="shared" si="22"/>
        <v>0</v>
      </c>
      <c r="I25" s="13">
        <f t="shared" ref="I25:I26" si="23">K25+M25</f>
        <v>0</v>
      </c>
      <c r="J25" s="13">
        <f t="shared" ref="J25:J26" si="24">L25+N25</f>
        <v>0</v>
      </c>
      <c r="K25" s="13">
        <f>K26</f>
        <v>0</v>
      </c>
      <c r="L25" s="13">
        <f t="shared" ref="L25:N25" si="25">L26</f>
        <v>0</v>
      </c>
      <c r="M25" s="13">
        <f t="shared" si="25"/>
        <v>0</v>
      </c>
      <c r="N25" s="13">
        <f t="shared" si="25"/>
        <v>0</v>
      </c>
      <c r="O25" s="13">
        <f t="shared" si="20"/>
        <v>0</v>
      </c>
      <c r="P25" s="13">
        <f t="shared" si="21"/>
        <v>0</v>
      </c>
      <c r="Q25" s="13">
        <f>Q26</f>
        <v>0</v>
      </c>
      <c r="R25" s="13">
        <f t="shared" ref="R25" si="26">R26</f>
        <v>0</v>
      </c>
      <c r="S25" s="13">
        <f t="shared" ref="S25" si="27">S26</f>
        <v>0</v>
      </c>
      <c r="T25" s="13">
        <f t="shared" ref="T25" si="28">T26</f>
        <v>0</v>
      </c>
    </row>
    <row r="26" spans="1:20" ht="15" x14ac:dyDescent="0.2">
      <c r="A26" s="16"/>
      <c r="B26" s="22" t="s">
        <v>20</v>
      </c>
      <c r="C26" s="13">
        <f t="shared" si="13"/>
        <v>587</v>
      </c>
      <c r="D26" s="13">
        <f t="shared" si="14"/>
        <v>527.5</v>
      </c>
      <c r="E26" s="13">
        <v>587</v>
      </c>
      <c r="F26" s="13">
        <v>527.5</v>
      </c>
      <c r="G26" s="13">
        <v>0</v>
      </c>
      <c r="H26" s="13">
        <v>0</v>
      </c>
      <c r="I26" s="13">
        <f t="shared" si="23"/>
        <v>0</v>
      </c>
      <c r="J26" s="13">
        <f t="shared" si="24"/>
        <v>0</v>
      </c>
      <c r="K26" s="13">
        <v>0</v>
      </c>
      <c r="L26" s="13">
        <v>0</v>
      </c>
      <c r="M26" s="13">
        <v>0</v>
      </c>
      <c r="N26" s="13">
        <v>0</v>
      </c>
      <c r="O26" s="13">
        <f t="shared" si="20"/>
        <v>0</v>
      </c>
      <c r="P26" s="13">
        <f t="shared" si="21"/>
        <v>0</v>
      </c>
      <c r="Q26" s="13">
        <v>0</v>
      </c>
      <c r="R26" s="13">
        <v>0</v>
      </c>
      <c r="S26" s="13">
        <v>0</v>
      </c>
      <c r="T26" s="13">
        <v>0</v>
      </c>
    </row>
    <row r="27" spans="1:20" s="12" customFormat="1" ht="18.600000000000001" customHeight="1" x14ac:dyDescent="0.2">
      <c r="A27" s="38">
        <v>400</v>
      </c>
      <c r="B27" s="33" t="s">
        <v>6</v>
      </c>
      <c r="C27" s="11">
        <f t="shared" ref="C27:N27" si="29">C28+C32+C34+C36+C40+C44+C46+C50+C54+C30+C52+C48</f>
        <v>168530.69999999998</v>
      </c>
      <c r="D27" s="11">
        <f t="shared" si="29"/>
        <v>166669.93000000002</v>
      </c>
      <c r="E27" s="11">
        <f t="shared" si="29"/>
        <v>168530.69999999998</v>
      </c>
      <c r="F27" s="11">
        <f t="shared" si="29"/>
        <v>166669.93000000002</v>
      </c>
      <c r="G27" s="11">
        <f t="shared" si="29"/>
        <v>0</v>
      </c>
      <c r="H27" s="11">
        <f t="shared" si="29"/>
        <v>0</v>
      </c>
      <c r="I27" s="11">
        <f t="shared" si="29"/>
        <v>153225</v>
      </c>
      <c r="J27" s="11">
        <f t="shared" si="29"/>
        <v>153224.94999999998</v>
      </c>
      <c r="K27" s="11">
        <f t="shared" si="29"/>
        <v>153225</v>
      </c>
      <c r="L27" s="11">
        <f t="shared" si="29"/>
        <v>153224.94999999998</v>
      </c>
      <c r="M27" s="11">
        <f t="shared" si="29"/>
        <v>0</v>
      </c>
      <c r="N27" s="11">
        <f t="shared" si="29"/>
        <v>0</v>
      </c>
      <c r="O27" s="11">
        <f t="shared" ref="O27:T27" si="30">O28+O32+O34+O36+O40+O44+O46+O50+O54+O30+O52+O48+O38</f>
        <v>604349.6</v>
      </c>
      <c r="P27" s="11">
        <f t="shared" si="30"/>
        <v>604345.99</v>
      </c>
      <c r="Q27" s="11">
        <f t="shared" si="30"/>
        <v>10565.599999999999</v>
      </c>
      <c r="R27" s="11">
        <f t="shared" si="30"/>
        <v>10561.99</v>
      </c>
      <c r="S27" s="11">
        <f t="shared" si="30"/>
        <v>593784</v>
      </c>
      <c r="T27" s="11">
        <f t="shared" si="30"/>
        <v>593784</v>
      </c>
    </row>
    <row r="28" spans="1:20" ht="45" x14ac:dyDescent="0.2">
      <c r="A28" s="16" t="s">
        <v>0</v>
      </c>
      <c r="B28" s="21" t="s">
        <v>38</v>
      </c>
      <c r="C28" s="13">
        <f>E28+G28</f>
        <v>0</v>
      </c>
      <c r="D28" s="13">
        <f>F28+H28</f>
        <v>0</v>
      </c>
      <c r="E28" s="13">
        <v>0</v>
      </c>
      <c r="F28" s="13">
        <v>0</v>
      </c>
      <c r="G28" s="13">
        <v>0</v>
      </c>
      <c r="H28" s="13">
        <v>0</v>
      </c>
      <c r="I28" s="13">
        <f t="shared" ref="I28:I37" si="31">K28+M28</f>
        <v>7032.3</v>
      </c>
      <c r="J28" s="13">
        <f t="shared" ref="J28:J37" si="32">L28+N28</f>
        <v>7032.3</v>
      </c>
      <c r="K28" s="13">
        <f>K29</f>
        <v>7032.3</v>
      </c>
      <c r="L28" s="13">
        <f t="shared" ref="L28:T28" si="33">L29</f>
        <v>7032.3</v>
      </c>
      <c r="M28" s="13">
        <f t="shared" si="33"/>
        <v>0</v>
      </c>
      <c r="N28" s="13">
        <f t="shared" si="33"/>
        <v>0</v>
      </c>
      <c r="O28" s="13">
        <f t="shared" ref="O28" si="34">Q28+S28</f>
        <v>0</v>
      </c>
      <c r="P28" s="13">
        <f t="shared" ref="P28" si="35">R28+T28</f>
        <v>0</v>
      </c>
      <c r="Q28" s="13">
        <f t="shared" si="33"/>
        <v>0</v>
      </c>
      <c r="R28" s="13">
        <f t="shared" si="33"/>
        <v>0</v>
      </c>
      <c r="S28" s="13">
        <f t="shared" si="33"/>
        <v>0</v>
      </c>
      <c r="T28" s="13">
        <f t="shared" si="33"/>
        <v>0</v>
      </c>
    </row>
    <row r="29" spans="1:20" ht="15" x14ac:dyDescent="0.2">
      <c r="A29" s="16"/>
      <c r="B29" s="22" t="s">
        <v>20</v>
      </c>
      <c r="C29" s="13">
        <f t="shared" ref="C29:C33" si="36">E29+G29</f>
        <v>0</v>
      </c>
      <c r="D29" s="13">
        <f t="shared" ref="D29:D33" si="37">F29+H29</f>
        <v>0</v>
      </c>
      <c r="E29" s="13">
        <v>0</v>
      </c>
      <c r="F29" s="13">
        <v>0</v>
      </c>
      <c r="G29" s="13">
        <v>0</v>
      </c>
      <c r="H29" s="13">
        <v>0</v>
      </c>
      <c r="I29" s="13">
        <f t="shared" si="31"/>
        <v>7032.3</v>
      </c>
      <c r="J29" s="13">
        <f t="shared" si="32"/>
        <v>7032.3</v>
      </c>
      <c r="K29" s="13">
        <v>7032.3</v>
      </c>
      <c r="L29" s="13">
        <f>200.38+6831.92</f>
        <v>7032.3</v>
      </c>
      <c r="M29" s="13">
        <v>0</v>
      </c>
      <c r="N29" s="13">
        <v>0</v>
      </c>
      <c r="O29" s="13">
        <f t="shared" ref="O29:O55" si="38">Q29+S29</f>
        <v>0</v>
      </c>
      <c r="P29" s="13">
        <f t="shared" ref="P29:P55" si="39">R29+T29</f>
        <v>0</v>
      </c>
      <c r="Q29" s="13">
        <v>0</v>
      </c>
      <c r="R29" s="13">
        <v>0</v>
      </c>
      <c r="S29" s="13">
        <v>0</v>
      </c>
      <c r="T29" s="13">
        <v>0</v>
      </c>
    </row>
    <row r="30" spans="1:20" ht="15" x14ac:dyDescent="0.2">
      <c r="A30" s="16"/>
      <c r="B30" s="21" t="s">
        <v>42</v>
      </c>
      <c r="C30" s="13">
        <f t="shared" ref="C30:C31" si="40">E30+G30</f>
        <v>8959.4</v>
      </c>
      <c r="D30" s="13">
        <f t="shared" ref="D30:D31" si="41">F30+H30</f>
        <v>7188.76</v>
      </c>
      <c r="E30" s="13">
        <f>E31</f>
        <v>8959.4</v>
      </c>
      <c r="F30" s="13">
        <f t="shared" ref="F30:H30" si="42">F31</f>
        <v>7188.76</v>
      </c>
      <c r="G30" s="13">
        <f t="shared" si="42"/>
        <v>0</v>
      </c>
      <c r="H30" s="13">
        <f t="shared" si="42"/>
        <v>0</v>
      </c>
      <c r="I30" s="13">
        <f t="shared" ref="I30:I31" si="43">K30+M30</f>
        <v>0</v>
      </c>
      <c r="J30" s="13">
        <f t="shared" ref="J30:J31" si="44">L30+N30</f>
        <v>0</v>
      </c>
      <c r="K30" s="13">
        <f>K31</f>
        <v>0</v>
      </c>
      <c r="L30" s="13">
        <f t="shared" ref="L30:T32" si="45">L31</f>
        <v>0</v>
      </c>
      <c r="M30" s="13">
        <f t="shared" si="45"/>
        <v>0</v>
      </c>
      <c r="N30" s="13">
        <f t="shared" si="45"/>
        <v>0</v>
      </c>
      <c r="O30" s="13">
        <f t="shared" ref="O30:O31" si="46">Q30+S30</f>
        <v>0</v>
      </c>
      <c r="P30" s="13">
        <f t="shared" ref="P30:P31" si="47">R30+T30</f>
        <v>0</v>
      </c>
      <c r="Q30" s="13">
        <f t="shared" si="45"/>
        <v>0</v>
      </c>
      <c r="R30" s="13">
        <f t="shared" si="45"/>
        <v>0</v>
      </c>
      <c r="S30" s="13">
        <f t="shared" si="45"/>
        <v>0</v>
      </c>
      <c r="T30" s="13">
        <f t="shared" si="45"/>
        <v>0</v>
      </c>
    </row>
    <row r="31" spans="1:20" ht="15" x14ac:dyDescent="0.2">
      <c r="A31" s="16"/>
      <c r="B31" s="22" t="s">
        <v>20</v>
      </c>
      <c r="C31" s="13">
        <f t="shared" si="40"/>
        <v>8959.4</v>
      </c>
      <c r="D31" s="13">
        <f t="shared" si="41"/>
        <v>7188.76</v>
      </c>
      <c r="E31" s="13">
        <v>8959.4</v>
      </c>
      <c r="F31" s="13">
        <v>7188.76</v>
      </c>
      <c r="G31" s="13">
        <v>0</v>
      </c>
      <c r="H31" s="13">
        <v>0</v>
      </c>
      <c r="I31" s="13">
        <f t="shared" si="43"/>
        <v>0</v>
      </c>
      <c r="J31" s="13">
        <f t="shared" si="44"/>
        <v>0</v>
      </c>
      <c r="K31" s="13">
        <v>0</v>
      </c>
      <c r="L31" s="13">
        <v>0</v>
      </c>
      <c r="M31" s="13">
        <v>0</v>
      </c>
      <c r="N31" s="13">
        <v>0</v>
      </c>
      <c r="O31" s="13">
        <f t="shared" si="46"/>
        <v>0</v>
      </c>
      <c r="P31" s="13">
        <f t="shared" si="47"/>
        <v>0</v>
      </c>
      <c r="Q31" s="13">
        <v>0</v>
      </c>
      <c r="R31" s="13">
        <v>0</v>
      </c>
      <c r="S31" s="13">
        <v>0</v>
      </c>
      <c r="T31" s="13">
        <v>0</v>
      </c>
    </row>
    <row r="32" spans="1:20" ht="48" customHeight="1" x14ac:dyDescent="0.2">
      <c r="A32" s="16" t="s">
        <v>0</v>
      </c>
      <c r="B32" s="21" t="s">
        <v>39</v>
      </c>
      <c r="C32" s="13">
        <f t="shared" si="36"/>
        <v>0</v>
      </c>
      <c r="D32" s="13">
        <f t="shared" si="37"/>
        <v>0</v>
      </c>
      <c r="E32" s="13">
        <v>0</v>
      </c>
      <c r="F32" s="13">
        <v>0</v>
      </c>
      <c r="G32" s="13">
        <v>0</v>
      </c>
      <c r="H32" s="13">
        <v>0</v>
      </c>
      <c r="I32" s="13">
        <f>K32+M32</f>
        <v>381.3</v>
      </c>
      <c r="J32" s="13">
        <f t="shared" si="32"/>
        <v>381.25</v>
      </c>
      <c r="K32" s="13">
        <f>K33</f>
        <v>381.3</v>
      </c>
      <c r="L32" s="13">
        <f t="shared" si="45"/>
        <v>381.25</v>
      </c>
      <c r="M32" s="13">
        <f t="shared" si="45"/>
        <v>0</v>
      </c>
      <c r="N32" s="13">
        <f t="shared" si="45"/>
        <v>0</v>
      </c>
      <c r="O32" s="13">
        <f t="shared" si="38"/>
        <v>0</v>
      </c>
      <c r="P32" s="13">
        <f t="shared" si="39"/>
        <v>0</v>
      </c>
      <c r="Q32" s="13">
        <f t="shared" si="45"/>
        <v>0</v>
      </c>
      <c r="R32" s="13">
        <f t="shared" si="45"/>
        <v>0</v>
      </c>
      <c r="S32" s="13">
        <f t="shared" si="45"/>
        <v>0</v>
      </c>
      <c r="T32" s="13">
        <f t="shared" si="45"/>
        <v>0</v>
      </c>
    </row>
    <row r="33" spans="1:20" ht="15" x14ac:dyDescent="0.2">
      <c r="A33" s="16"/>
      <c r="B33" s="22" t="s">
        <v>20</v>
      </c>
      <c r="C33" s="13">
        <f t="shared" si="36"/>
        <v>0</v>
      </c>
      <c r="D33" s="13">
        <f t="shared" si="37"/>
        <v>0</v>
      </c>
      <c r="E33" s="13">
        <v>0</v>
      </c>
      <c r="F33" s="13">
        <v>0</v>
      </c>
      <c r="G33" s="13">
        <v>0</v>
      </c>
      <c r="H33" s="13">
        <v>0</v>
      </c>
      <c r="I33" s="13">
        <f t="shared" si="31"/>
        <v>381.3</v>
      </c>
      <c r="J33" s="13">
        <f t="shared" si="32"/>
        <v>381.25</v>
      </c>
      <c r="K33" s="13">
        <v>381.3</v>
      </c>
      <c r="L33" s="13">
        <v>381.25</v>
      </c>
      <c r="M33" s="13">
        <v>0</v>
      </c>
      <c r="N33" s="13">
        <v>0</v>
      </c>
      <c r="O33" s="13">
        <f t="shared" si="38"/>
        <v>0</v>
      </c>
      <c r="P33" s="13">
        <f t="shared" si="39"/>
        <v>0</v>
      </c>
      <c r="Q33" s="13">
        <v>0</v>
      </c>
      <c r="R33" s="13">
        <v>0</v>
      </c>
      <c r="S33" s="13">
        <v>0</v>
      </c>
      <c r="T33" s="13">
        <v>0</v>
      </c>
    </row>
    <row r="34" spans="1:20" ht="45" x14ac:dyDescent="0.2">
      <c r="A34" s="16" t="s">
        <v>0</v>
      </c>
      <c r="B34" s="21" t="s">
        <v>40</v>
      </c>
      <c r="C34" s="13">
        <f t="shared" ref="C34:D41" si="48">E34+G34</f>
        <v>0</v>
      </c>
      <c r="D34" s="13">
        <f t="shared" si="48"/>
        <v>0</v>
      </c>
      <c r="E34" s="13">
        <v>0</v>
      </c>
      <c r="F34" s="13">
        <v>0</v>
      </c>
      <c r="G34" s="13">
        <v>0</v>
      </c>
      <c r="H34" s="13">
        <v>0</v>
      </c>
      <c r="I34" s="13">
        <f t="shared" si="31"/>
        <v>51501.5</v>
      </c>
      <c r="J34" s="13">
        <f t="shared" si="32"/>
        <v>51501.5</v>
      </c>
      <c r="K34" s="13">
        <f>K35</f>
        <v>51501.5</v>
      </c>
      <c r="L34" s="13">
        <f t="shared" ref="L34:T34" si="49">L35</f>
        <v>51501.5</v>
      </c>
      <c r="M34" s="13">
        <f t="shared" si="49"/>
        <v>0</v>
      </c>
      <c r="N34" s="13">
        <f t="shared" si="49"/>
        <v>0</v>
      </c>
      <c r="O34" s="13">
        <f t="shared" si="38"/>
        <v>0</v>
      </c>
      <c r="P34" s="13">
        <f t="shared" si="39"/>
        <v>0</v>
      </c>
      <c r="Q34" s="13">
        <f t="shared" si="49"/>
        <v>0</v>
      </c>
      <c r="R34" s="13">
        <f t="shared" si="49"/>
        <v>0</v>
      </c>
      <c r="S34" s="13">
        <f t="shared" si="49"/>
        <v>0</v>
      </c>
      <c r="T34" s="13">
        <f t="shared" si="49"/>
        <v>0</v>
      </c>
    </row>
    <row r="35" spans="1:20" ht="15" x14ac:dyDescent="0.2">
      <c r="A35" s="16"/>
      <c r="B35" s="22" t="s">
        <v>20</v>
      </c>
      <c r="C35" s="13">
        <f t="shared" si="48"/>
        <v>0</v>
      </c>
      <c r="D35" s="13">
        <f t="shared" si="48"/>
        <v>0</v>
      </c>
      <c r="E35" s="13">
        <v>0</v>
      </c>
      <c r="F35" s="13">
        <v>0</v>
      </c>
      <c r="G35" s="13">
        <v>0</v>
      </c>
      <c r="H35" s="13">
        <v>0</v>
      </c>
      <c r="I35" s="13">
        <f t="shared" si="31"/>
        <v>51501.5</v>
      </c>
      <c r="J35" s="13">
        <f t="shared" si="32"/>
        <v>51501.5</v>
      </c>
      <c r="K35" s="13">
        <v>51501.5</v>
      </c>
      <c r="L35" s="13">
        <v>51501.5</v>
      </c>
      <c r="M35" s="13">
        <v>0</v>
      </c>
      <c r="N35" s="13">
        <v>0</v>
      </c>
      <c r="O35" s="13">
        <f t="shared" si="38"/>
        <v>0</v>
      </c>
      <c r="P35" s="13">
        <f t="shared" si="39"/>
        <v>0</v>
      </c>
      <c r="Q35" s="13">
        <v>0</v>
      </c>
      <c r="R35" s="13">
        <v>0</v>
      </c>
      <c r="S35" s="13">
        <v>0</v>
      </c>
      <c r="T35" s="13">
        <v>0</v>
      </c>
    </row>
    <row r="36" spans="1:20" ht="30" x14ac:dyDescent="0.2">
      <c r="A36" s="16" t="s">
        <v>0</v>
      </c>
      <c r="B36" s="21" t="s">
        <v>41</v>
      </c>
      <c r="C36" s="13">
        <f t="shared" si="48"/>
        <v>0</v>
      </c>
      <c r="D36" s="13">
        <f t="shared" si="48"/>
        <v>0</v>
      </c>
      <c r="E36" s="13">
        <v>0</v>
      </c>
      <c r="F36" s="13">
        <v>0</v>
      </c>
      <c r="G36" s="13">
        <v>0</v>
      </c>
      <c r="H36" s="13">
        <v>0</v>
      </c>
      <c r="I36" s="13">
        <f t="shared" si="31"/>
        <v>89303</v>
      </c>
      <c r="J36" s="13">
        <f t="shared" si="32"/>
        <v>89303</v>
      </c>
      <c r="K36" s="13">
        <f>K37</f>
        <v>89303</v>
      </c>
      <c r="L36" s="13">
        <f t="shared" ref="L36:T38" si="50">L37</f>
        <v>89303</v>
      </c>
      <c r="M36" s="13">
        <f t="shared" si="50"/>
        <v>0</v>
      </c>
      <c r="N36" s="13">
        <f t="shared" si="50"/>
        <v>0</v>
      </c>
      <c r="O36" s="13">
        <f t="shared" si="38"/>
        <v>0</v>
      </c>
      <c r="P36" s="13">
        <f t="shared" si="39"/>
        <v>0</v>
      </c>
      <c r="Q36" s="13">
        <f t="shared" si="50"/>
        <v>0</v>
      </c>
      <c r="R36" s="13">
        <f t="shared" si="50"/>
        <v>0</v>
      </c>
      <c r="S36" s="13">
        <f t="shared" si="50"/>
        <v>0</v>
      </c>
      <c r="T36" s="13">
        <f t="shared" si="50"/>
        <v>0</v>
      </c>
    </row>
    <row r="37" spans="1:20" ht="15" x14ac:dyDescent="0.2">
      <c r="A37" s="16"/>
      <c r="B37" s="22" t="s">
        <v>20</v>
      </c>
      <c r="C37" s="13">
        <f t="shared" si="48"/>
        <v>0</v>
      </c>
      <c r="D37" s="13">
        <f t="shared" si="48"/>
        <v>0</v>
      </c>
      <c r="E37" s="13">
        <v>0</v>
      </c>
      <c r="F37" s="13">
        <v>0</v>
      </c>
      <c r="G37" s="13">
        <v>0</v>
      </c>
      <c r="H37" s="13">
        <v>0</v>
      </c>
      <c r="I37" s="13">
        <f t="shared" si="31"/>
        <v>89303</v>
      </c>
      <c r="J37" s="13">
        <f t="shared" si="32"/>
        <v>89303</v>
      </c>
      <c r="K37" s="13">
        <v>89303</v>
      </c>
      <c r="L37" s="13">
        <f>89199.7+103.3</f>
        <v>89303</v>
      </c>
      <c r="M37" s="13">
        <v>0</v>
      </c>
      <c r="N37" s="13">
        <v>0</v>
      </c>
      <c r="O37" s="13">
        <f t="shared" si="38"/>
        <v>0</v>
      </c>
      <c r="P37" s="13">
        <f t="shared" si="39"/>
        <v>0</v>
      </c>
      <c r="Q37" s="13">
        <v>0</v>
      </c>
      <c r="R37" s="13">
        <v>0</v>
      </c>
      <c r="S37" s="13">
        <v>0</v>
      </c>
      <c r="T37" s="13">
        <v>0</v>
      </c>
    </row>
    <row r="38" spans="1:20" ht="30" x14ac:dyDescent="0.2">
      <c r="A38" s="16"/>
      <c r="B38" s="21" t="s">
        <v>57</v>
      </c>
      <c r="C38" s="13">
        <f t="shared" ref="C38:C39" si="51">E38+G38</f>
        <v>0</v>
      </c>
      <c r="D38" s="13">
        <f t="shared" ref="D38:D39" si="52">F38+H38</f>
        <v>0</v>
      </c>
      <c r="E38" s="13">
        <v>0</v>
      </c>
      <c r="F38" s="13">
        <v>0</v>
      </c>
      <c r="G38" s="13">
        <v>0</v>
      </c>
      <c r="H38" s="13">
        <v>0</v>
      </c>
      <c r="I38" s="13">
        <f t="shared" ref="I38:I39" si="53">K38+M38</f>
        <v>0</v>
      </c>
      <c r="J38" s="13">
        <f t="shared" ref="J38:J39" si="54">L38+N38</f>
        <v>0</v>
      </c>
      <c r="K38" s="13">
        <f>K39</f>
        <v>0</v>
      </c>
      <c r="L38" s="13">
        <f t="shared" si="50"/>
        <v>0</v>
      </c>
      <c r="M38" s="13">
        <f t="shared" si="50"/>
        <v>0</v>
      </c>
      <c r="N38" s="13">
        <f t="shared" si="50"/>
        <v>0</v>
      </c>
      <c r="O38" s="13">
        <f t="shared" ref="O38:O39" si="55">Q38+S38</f>
        <v>1000</v>
      </c>
      <c r="P38" s="13">
        <f t="shared" ref="P38:P39" si="56">R38+T38</f>
        <v>1000</v>
      </c>
      <c r="Q38" s="13">
        <f t="shared" si="50"/>
        <v>1000</v>
      </c>
      <c r="R38" s="13">
        <f t="shared" si="50"/>
        <v>1000</v>
      </c>
      <c r="S38" s="13">
        <f t="shared" si="50"/>
        <v>0</v>
      </c>
      <c r="T38" s="13">
        <f t="shared" si="50"/>
        <v>0</v>
      </c>
    </row>
    <row r="39" spans="1:20" ht="15" x14ac:dyDescent="0.2">
      <c r="A39" s="16"/>
      <c r="B39" s="22" t="s">
        <v>20</v>
      </c>
      <c r="C39" s="13">
        <f t="shared" si="51"/>
        <v>0</v>
      </c>
      <c r="D39" s="13">
        <f t="shared" si="52"/>
        <v>0</v>
      </c>
      <c r="E39" s="13">
        <v>0</v>
      </c>
      <c r="F39" s="13">
        <v>0</v>
      </c>
      <c r="G39" s="13">
        <v>0</v>
      </c>
      <c r="H39" s="13">
        <v>0</v>
      </c>
      <c r="I39" s="13">
        <f t="shared" si="53"/>
        <v>0</v>
      </c>
      <c r="J39" s="13">
        <f t="shared" si="54"/>
        <v>0</v>
      </c>
      <c r="K39" s="13">
        <v>0</v>
      </c>
      <c r="L39" s="13">
        <v>0</v>
      </c>
      <c r="M39" s="13">
        <v>0</v>
      </c>
      <c r="N39" s="13">
        <v>0</v>
      </c>
      <c r="O39" s="13">
        <f t="shared" si="55"/>
        <v>1000</v>
      </c>
      <c r="P39" s="13">
        <f t="shared" si="56"/>
        <v>1000</v>
      </c>
      <c r="Q39" s="13">
        <v>1000</v>
      </c>
      <c r="R39" s="13">
        <v>1000</v>
      </c>
      <c r="S39" s="13">
        <v>0</v>
      </c>
      <c r="T39" s="13">
        <v>0</v>
      </c>
    </row>
    <row r="40" spans="1:20" ht="30" x14ac:dyDescent="0.2">
      <c r="A40" s="16" t="s">
        <v>0</v>
      </c>
      <c r="B40" s="23" t="s">
        <v>48</v>
      </c>
      <c r="C40" s="13">
        <f t="shared" si="48"/>
        <v>0</v>
      </c>
      <c r="D40" s="13">
        <f t="shared" si="48"/>
        <v>0</v>
      </c>
      <c r="E40" s="13">
        <v>0</v>
      </c>
      <c r="F40" s="13">
        <v>0</v>
      </c>
      <c r="G40" s="13">
        <v>0</v>
      </c>
      <c r="H40" s="13">
        <v>0</v>
      </c>
      <c r="I40" s="13">
        <f t="shared" ref="I40:I55" si="57">K40+M40</f>
        <v>0</v>
      </c>
      <c r="J40" s="13">
        <f t="shared" ref="J40:J55" si="58">L40+N40</f>
        <v>0</v>
      </c>
      <c r="K40" s="13">
        <v>0</v>
      </c>
      <c r="L40" s="13">
        <v>0</v>
      </c>
      <c r="M40" s="13">
        <v>0</v>
      </c>
      <c r="N40" s="13">
        <v>0</v>
      </c>
      <c r="O40" s="13">
        <f t="shared" si="38"/>
        <v>9565.5999999999985</v>
      </c>
      <c r="P40" s="13">
        <f t="shared" si="39"/>
        <v>9561.99</v>
      </c>
      <c r="Q40" s="13">
        <f>Q41+Q42+Q43</f>
        <v>9565.5999999999985</v>
      </c>
      <c r="R40" s="13">
        <f>R41+R42+R43</f>
        <v>9561.99</v>
      </c>
      <c r="S40" s="13">
        <f>S41+S42+S43</f>
        <v>0</v>
      </c>
      <c r="T40" s="13">
        <f>T41+T42+T43</f>
        <v>0</v>
      </c>
    </row>
    <row r="41" spans="1:20" ht="15" x14ac:dyDescent="0.2">
      <c r="A41" s="16"/>
      <c r="B41" s="24" t="s">
        <v>20</v>
      </c>
      <c r="C41" s="13">
        <f t="shared" si="48"/>
        <v>0</v>
      </c>
      <c r="D41" s="13">
        <f t="shared" si="48"/>
        <v>0</v>
      </c>
      <c r="E41" s="13">
        <v>0</v>
      </c>
      <c r="F41" s="13">
        <v>0</v>
      </c>
      <c r="G41" s="13">
        <v>0</v>
      </c>
      <c r="H41" s="13">
        <v>0</v>
      </c>
      <c r="I41" s="13">
        <f t="shared" si="57"/>
        <v>0</v>
      </c>
      <c r="J41" s="13">
        <f t="shared" si="58"/>
        <v>0</v>
      </c>
      <c r="K41" s="13">
        <v>0</v>
      </c>
      <c r="L41" s="13">
        <v>0</v>
      </c>
      <c r="M41" s="13">
        <v>0</v>
      </c>
      <c r="N41" s="13">
        <v>0</v>
      </c>
      <c r="O41" s="13">
        <f t="shared" ref="O41:P43" si="59">Q41+S41</f>
        <v>90.57</v>
      </c>
      <c r="P41" s="13">
        <f t="shared" si="59"/>
        <v>90.57</v>
      </c>
      <c r="Q41" s="13">
        <v>90.57</v>
      </c>
      <c r="R41" s="13">
        <v>90.57</v>
      </c>
      <c r="S41" s="13">
        <v>0</v>
      </c>
      <c r="T41" s="13">
        <v>0</v>
      </c>
    </row>
    <row r="42" spans="1:20" ht="30" x14ac:dyDescent="0.2">
      <c r="A42" s="16"/>
      <c r="B42" s="24" t="s">
        <v>21</v>
      </c>
      <c r="C42" s="13">
        <f t="shared" ref="C42:D43" si="60">E42+G42</f>
        <v>0</v>
      </c>
      <c r="D42" s="13">
        <f t="shared" si="60"/>
        <v>0</v>
      </c>
      <c r="E42" s="13">
        <v>0</v>
      </c>
      <c r="F42" s="13">
        <v>0</v>
      </c>
      <c r="G42" s="13">
        <v>0</v>
      </c>
      <c r="H42" s="13">
        <v>0</v>
      </c>
      <c r="I42" s="13">
        <f t="shared" si="57"/>
        <v>0</v>
      </c>
      <c r="J42" s="13">
        <f t="shared" si="58"/>
        <v>0</v>
      </c>
      <c r="K42" s="13">
        <v>0</v>
      </c>
      <c r="L42" s="13">
        <v>0</v>
      </c>
      <c r="M42" s="13">
        <v>0</v>
      </c>
      <c r="N42" s="13">
        <v>0</v>
      </c>
      <c r="O42" s="13">
        <f t="shared" si="59"/>
        <v>8717.07</v>
      </c>
      <c r="P42" s="13">
        <f t="shared" si="59"/>
        <v>8713.4699999999993</v>
      </c>
      <c r="Q42" s="13">
        <v>8717.07</v>
      </c>
      <c r="R42" s="13">
        <v>8713.4699999999993</v>
      </c>
      <c r="S42" s="13">
        <v>0</v>
      </c>
      <c r="T42" s="13">
        <v>0</v>
      </c>
    </row>
    <row r="43" spans="1:20" ht="30" x14ac:dyDescent="0.2">
      <c r="A43" s="16"/>
      <c r="B43" s="24" t="s">
        <v>30</v>
      </c>
      <c r="C43" s="13">
        <f t="shared" si="60"/>
        <v>0</v>
      </c>
      <c r="D43" s="13">
        <f t="shared" si="60"/>
        <v>0</v>
      </c>
      <c r="E43" s="13">
        <v>0</v>
      </c>
      <c r="F43" s="13">
        <v>0</v>
      </c>
      <c r="G43" s="13">
        <v>0</v>
      </c>
      <c r="H43" s="13">
        <v>0</v>
      </c>
      <c r="I43" s="13">
        <f t="shared" si="57"/>
        <v>0</v>
      </c>
      <c r="J43" s="13">
        <f t="shared" si="58"/>
        <v>0</v>
      </c>
      <c r="K43" s="13">
        <v>0</v>
      </c>
      <c r="L43" s="13">
        <v>0</v>
      </c>
      <c r="M43" s="13">
        <v>0</v>
      </c>
      <c r="N43" s="13">
        <v>0</v>
      </c>
      <c r="O43" s="13">
        <f t="shared" si="59"/>
        <v>757.96</v>
      </c>
      <c r="P43" s="13">
        <f t="shared" si="59"/>
        <v>757.95</v>
      </c>
      <c r="Q43" s="13">
        <v>757.96</v>
      </c>
      <c r="R43" s="13">
        <v>757.95</v>
      </c>
      <c r="S43" s="13">
        <v>0</v>
      </c>
      <c r="T43" s="13">
        <v>0</v>
      </c>
    </row>
    <row r="44" spans="1:20" ht="45" x14ac:dyDescent="0.2">
      <c r="A44" s="16" t="s">
        <v>0</v>
      </c>
      <c r="B44" s="27" t="s">
        <v>65</v>
      </c>
      <c r="C44" s="13">
        <f>E44+G44</f>
        <v>110336.5</v>
      </c>
      <c r="D44" s="13">
        <f>F44+H44</f>
        <v>110336.42</v>
      </c>
      <c r="E44" s="13">
        <f>E45</f>
        <v>110336.5</v>
      </c>
      <c r="F44" s="13">
        <f>F45</f>
        <v>110336.42</v>
      </c>
      <c r="G44" s="13">
        <f>G45</f>
        <v>0</v>
      </c>
      <c r="H44" s="13">
        <f>H45</f>
        <v>0</v>
      </c>
      <c r="I44" s="13">
        <f t="shared" si="57"/>
        <v>0</v>
      </c>
      <c r="J44" s="13">
        <f t="shared" si="58"/>
        <v>0</v>
      </c>
      <c r="K44" s="13">
        <f>K45</f>
        <v>0</v>
      </c>
      <c r="L44" s="13">
        <f>L45</f>
        <v>0</v>
      </c>
      <c r="M44" s="13">
        <f>M45</f>
        <v>0</v>
      </c>
      <c r="N44" s="13">
        <f>N45</f>
        <v>0</v>
      </c>
      <c r="O44" s="13">
        <f>Q44+S44</f>
        <v>0</v>
      </c>
      <c r="P44" s="13">
        <f t="shared" si="39"/>
        <v>0</v>
      </c>
      <c r="Q44" s="13">
        <f>Q45</f>
        <v>0</v>
      </c>
      <c r="R44" s="13">
        <f>R45</f>
        <v>0</v>
      </c>
      <c r="S44" s="13">
        <f>S45</f>
        <v>0</v>
      </c>
      <c r="T44" s="13">
        <f>T45</f>
        <v>0</v>
      </c>
    </row>
    <row r="45" spans="1:20" ht="15" x14ac:dyDescent="0.2">
      <c r="A45" s="16"/>
      <c r="B45" s="28" t="s">
        <v>20</v>
      </c>
      <c r="C45" s="13">
        <f t="shared" ref="C45:D45" si="61">E45+G45</f>
        <v>110336.5</v>
      </c>
      <c r="D45" s="13">
        <f t="shared" si="61"/>
        <v>110336.42</v>
      </c>
      <c r="E45" s="13">
        <v>110336.5</v>
      </c>
      <c r="F45" s="13">
        <v>110336.42</v>
      </c>
      <c r="G45" s="13">
        <v>0</v>
      </c>
      <c r="H45" s="13">
        <v>0</v>
      </c>
      <c r="I45" s="13">
        <f t="shared" si="57"/>
        <v>0</v>
      </c>
      <c r="J45" s="13">
        <f t="shared" si="58"/>
        <v>0</v>
      </c>
      <c r="K45" s="13">
        <v>0</v>
      </c>
      <c r="L45" s="13">
        <v>0</v>
      </c>
      <c r="M45" s="13">
        <f>M50</f>
        <v>0</v>
      </c>
      <c r="N45" s="13">
        <f>N50</f>
        <v>0</v>
      </c>
      <c r="O45" s="13">
        <f t="shared" si="38"/>
        <v>0</v>
      </c>
      <c r="P45" s="13">
        <f t="shared" si="39"/>
        <v>0</v>
      </c>
      <c r="Q45" s="13">
        <v>0</v>
      </c>
      <c r="R45" s="13">
        <v>0</v>
      </c>
      <c r="S45" s="13">
        <v>0</v>
      </c>
      <c r="T45" s="13">
        <v>0</v>
      </c>
    </row>
    <row r="46" spans="1:20" ht="49.5" customHeight="1" x14ac:dyDescent="0.2">
      <c r="A46" s="16"/>
      <c r="B46" s="25" t="s">
        <v>34</v>
      </c>
      <c r="C46" s="13">
        <f>E46+G46</f>
        <v>0</v>
      </c>
      <c r="D46" s="13">
        <f>F46+H46</f>
        <v>0</v>
      </c>
      <c r="E46" s="13">
        <f>E47</f>
        <v>0</v>
      </c>
      <c r="F46" s="13">
        <f t="shared" ref="F46:T48" si="62">F47</f>
        <v>0</v>
      </c>
      <c r="G46" s="13">
        <f t="shared" si="62"/>
        <v>0</v>
      </c>
      <c r="H46" s="13">
        <f t="shared" si="62"/>
        <v>0</v>
      </c>
      <c r="I46" s="13">
        <f t="shared" si="62"/>
        <v>0</v>
      </c>
      <c r="J46" s="13">
        <f t="shared" si="62"/>
        <v>0</v>
      </c>
      <c r="K46" s="13">
        <f t="shared" si="62"/>
        <v>0</v>
      </c>
      <c r="L46" s="13">
        <f t="shared" si="62"/>
        <v>0</v>
      </c>
      <c r="M46" s="13">
        <f t="shared" si="62"/>
        <v>0</v>
      </c>
      <c r="N46" s="13">
        <f t="shared" si="62"/>
        <v>0</v>
      </c>
      <c r="O46" s="13">
        <f t="shared" si="62"/>
        <v>495000</v>
      </c>
      <c r="P46" s="13">
        <f t="shared" si="62"/>
        <v>495000</v>
      </c>
      <c r="Q46" s="13">
        <f t="shared" si="62"/>
        <v>0</v>
      </c>
      <c r="R46" s="13">
        <f t="shared" si="62"/>
        <v>0</v>
      </c>
      <c r="S46" s="13">
        <f t="shared" si="62"/>
        <v>495000</v>
      </c>
      <c r="T46" s="13">
        <f t="shared" si="62"/>
        <v>495000</v>
      </c>
    </row>
    <row r="47" spans="1:20" ht="30" x14ac:dyDescent="0.2">
      <c r="A47" s="16"/>
      <c r="B47" s="22" t="s">
        <v>22</v>
      </c>
      <c r="C47" s="13">
        <f t="shared" ref="C47" si="63">E47+G47</f>
        <v>0</v>
      </c>
      <c r="D47" s="13">
        <f t="shared" ref="D47" si="64">F47+H47</f>
        <v>0</v>
      </c>
      <c r="E47" s="18">
        <v>0</v>
      </c>
      <c r="F47" s="19">
        <v>0</v>
      </c>
      <c r="G47" s="13">
        <v>0</v>
      </c>
      <c r="H47" s="13">
        <v>0</v>
      </c>
      <c r="I47" s="13">
        <f t="shared" ref="I47" si="65">K47+M47</f>
        <v>0</v>
      </c>
      <c r="J47" s="13">
        <f t="shared" ref="J47" si="66">L47+N47</f>
        <v>0</v>
      </c>
      <c r="K47" s="13">
        <v>0</v>
      </c>
      <c r="L47" s="13">
        <v>0</v>
      </c>
      <c r="M47" s="13">
        <v>0</v>
      </c>
      <c r="N47" s="13">
        <v>0</v>
      </c>
      <c r="O47" s="13">
        <f t="shared" ref="O47" si="67">Q47+S47</f>
        <v>495000</v>
      </c>
      <c r="P47" s="13">
        <f t="shared" ref="P47" si="68">R47+T47</f>
        <v>495000</v>
      </c>
      <c r="Q47" s="13">
        <v>0</v>
      </c>
      <c r="R47" s="13">
        <v>0</v>
      </c>
      <c r="S47" s="13">
        <v>495000</v>
      </c>
      <c r="T47" s="13">
        <v>495000</v>
      </c>
    </row>
    <row r="48" spans="1:20" ht="45" x14ac:dyDescent="0.2">
      <c r="A48" s="16"/>
      <c r="B48" s="25" t="s">
        <v>63</v>
      </c>
      <c r="C48" s="13">
        <f>E48+G48</f>
        <v>0</v>
      </c>
      <c r="D48" s="13">
        <f>F48+H48</f>
        <v>0</v>
      </c>
      <c r="E48" s="13">
        <f>E49</f>
        <v>0</v>
      </c>
      <c r="F48" s="13">
        <f t="shared" si="62"/>
        <v>0</v>
      </c>
      <c r="G48" s="13">
        <f t="shared" si="62"/>
        <v>0</v>
      </c>
      <c r="H48" s="13">
        <f t="shared" si="62"/>
        <v>0</v>
      </c>
      <c r="I48" s="13">
        <f t="shared" si="62"/>
        <v>0</v>
      </c>
      <c r="J48" s="13">
        <f t="shared" si="62"/>
        <v>0</v>
      </c>
      <c r="K48" s="13">
        <f t="shared" si="62"/>
        <v>0</v>
      </c>
      <c r="L48" s="13">
        <f t="shared" si="62"/>
        <v>0</v>
      </c>
      <c r="M48" s="13">
        <f t="shared" si="62"/>
        <v>0</v>
      </c>
      <c r="N48" s="13">
        <f t="shared" si="62"/>
        <v>0</v>
      </c>
      <c r="O48" s="13">
        <f t="shared" si="62"/>
        <v>98784</v>
      </c>
      <c r="P48" s="13">
        <f t="shared" si="62"/>
        <v>98784</v>
      </c>
      <c r="Q48" s="13">
        <f t="shared" si="62"/>
        <v>0</v>
      </c>
      <c r="R48" s="13">
        <f t="shared" si="62"/>
        <v>0</v>
      </c>
      <c r="S48" s="13">
        <f t="shared" si="62"/>
        <v>98784</v>
      </c>
      <c r="T48" s="13">
        <f t="shared" si="62"/>
        <v>98784</v>
      </c>
    </row>
    <row r="49" spans="1:20" ht="30" x14ac:dyDescent="0.2">
      <c r="A49" s="16"/>
      <c r="B49" s="22" t="s">
        <v>22</v>
      </c>
      <c r="C49" s="13">
        <f t="shared" ref="C49" si="69">E49+G49</f>
        <v>0</v>
      </c>
      <c r="D49" s="13">
        <f t="shared" ref="D49" si="70">F49+H49</f>
        <v>0</v>
      </c>
      <c r="E49" s="18">
        <v>0</v>
      </c>
      <c r="F49" s="19">
        <v>0</v>
      </c>
      <c r="G49" s="13">
        <v>0</v>
      </c>
      <c r="H49" s="13">
        <v>0</v>
      </c>
      <c r="I49" s="13">
        <f t="shared" ref="I49" si="71">K49+M49</f>
        <v>0</v>
      </c>
      <c r="J49" s="13">
        <f t="shared" ref="J49" si="72">L49+N49</f>
        <v>0</v>
      </c>
      <c r="K49" s="13">
        <v>0</v>
      </c>
      <c r="L49" s="13">
        <v>0</v>
      </c>
      <c r="M49" s="13">
        <v>0</v>
      </c>
      <c r="N49" s="13">
        <v>0</v>
      </c>
      <c r="O49" s="13">
        <f t="shared" ref="O49" si="73">Q49+S49</f>
        <v>98784</v>
      </c>
      <c r="P49" s="13">
        <f t="shared" ref="P49" si="74">R49+T49</f>
        <v>98784</v>
      </c>
      <c r="Q49" s="13">
        <v>0</v>
      </c>
      <c r="R49" s="13">
        <v>0</v>
      </c>
      <c r="S49" s="13">
        <v>98784</v>
      </c>
      <c r="T49" s="13">
        <v>98784</v>
      </c>
    </row>
    <row r="50" spans="1:20" ht="15" x14ac:dyDescent="0.2">
      <c r="A50" s="16" t="s">
        <v>0</v>
      </c>
      <c r="B50" s="27" t="s">
        <v>56</v>
      </c>
      <c r="C50" s="13">
        <f t="shared" ref="C50:D53" si="75">E50+G50</f>
        <v>31222.9</v>
      </c>
      <c r="D50" s="13">
        <f t="shared" si="75"/>
        <v>31222.9</v>
      </c>
      <c r="E50" s="13">
        <v>31222.9</v>
      </c>
      <c r="F50" s="13">
        <v>31222.9</v>
      </c>
      <c r="G50" s="13">
        <f>G51</f>
        <v>0</v>
      </c>
      <c r="H50" s="13">
        <f>H51</f>
        <v>0</v>
      </c>
      <c r="I50" s="13">
        <f t="shared" si="57"/>
        <v>0</v>
      </c>
      <c r="J50" s="13">
        <f t="shared" si="58"/>
        <v>0</v>
      </c>
      <c r="K50" s="13">
        <f>K51</f>
        <v>0</v>
      </c>
      <c r="L50" s="13">
        <f>L51</f>
        <v>0</v>
      </c>
      <c r="M50" s="13">
        <f>M51</f>
        <v>0</v>
      </c>
      <c r="N50" s="13">
        <f>N51</f>
        <v>0</v>
      </c>
      <c r="O50" s="13">
        <f t="shared" si="38"/>
        <v>0</v>
      </c>
      <c r="P50" s="13">
        <f t="shared" si="39"/>
        <v>0</v>
      </c>
      <c r="Q50" s="13">
        <f t="shared" ref="Q50:T50" si="76">Q51</f>
        <v>0</v>
      </c>
      <c r="R50" s="13">
        <f t="shared" si="76"/>
        <v>0</v>
      </c>
      <c r="S50" s="13">
        <f t="shared" si="76"/>
        <v>0</v>
      </c>
      <c r="T50" s="13">
        <f t="shared" si="76"/>
        <v>0</v>
      </c>
    </row>
    <row r="51" spans="1:20" ht="15" x14ac:dyDescent="0.2">
      <c r="A51" s="16"/>
      <c r="B51" s="29" t="s">
        <v>20</v>
      </c>
      <c r="C51" s="13">
        <f t="shared" si="75"/>
        <v>0</v>
      </c>
      <c r="D51" s="13">
        <f t="shared" si="75"/>
        <v>0</v>
      </c>
      <c r="E51" s="13"/>
      <c r="F51" s="13"/>
      <c r="G51" s="13">
        <v>0</v>
      </c>
      <c r="H51" s="13">
        <v>0</v>
      </c>
      <c r="I51" s="13">
        <f t="shared" si="57"/>
        <v>0</v>
      </c>
      <c r="J51" s="13">
        <f t="shared" si="58"/>
        <v>0</v>
      </c>
      <c r="K51" s="13">
        <v>0</v>
      </c>
      <c r="L51" s="13">
        <v>0</v>
      </c>
      <c r="M51" s="13">
        <v>0</v>
      </c>
      <c r="N51" s="13">
        <v>0</v>
      </c>
      <c r="O51" s="13">
        <f t="shared" si="38"/>
        <v>0</v>
      </c>
      <c r="P51" s="13">
        <f t="shared" si="39"/>
        <v>0</v>
      </c>
      <c r="Q51" s="13">
        <v>0</v>
      </c>
      <c r="R51" s="13">
        <v>0</v>
      </c>
      <c r="S51" s="13">
        <v>0</v>
      </c>
      <c r="T51" s="13">
        <v>0</v>
      </c>
    </row>
    <row r="52" spans="1:20" ht="105" x14ac:dyDescent="0.2">
      <c r="A52" s="16"/>
      <c r="B52" s="21" t="s">
        <v>61</v>
      </c>
      <c r="C52" s="13">
        <f t="shared" si="75"/>
        <v>18011.900000000001</v>
      </c>
      <c r="D52" s="13">
        <f t="shared" si="75"/>
        <v>17921.849999999999</v>
      </c>
      <c r="E52" s="13">
        <f>E53</f>
        <v>18011.900000000001</v>
      </c>
      <c r="F52" s="13">
        <f t="shared" ref="F52:T54" si="77">F53</f>
        <v>17921.849999999999</v>
      </c>
      <c r="G52" s="13">
        <f t="shared" si="77"/>
        <v>0</v>
      </c>
      <c r="H52" s="13">
        <f t="shared" si="77"/>
        <v>0</v>
      </c>
      <c r="I52" s="13">
        <f t="shared" ref="I52:I53" si="78">K52+M52</f>
        <v>0</v>
      </c>
      <c r="J52" s="13">
        <f t="shared" ref="J52:J53" si="79">L52+N52</f>
        <v>0</v>
      </c>
      <c r="K52" s="13">
        <f t="shared" si="77"/>
        <v>0</v>
      </c>
      <c r="L52" s="13">
        <f t="shared" si="77"/>
        <v>0</v>
      </c>
      <c r="M52" s="13">
        <f t="shared" si="77"/>
        <v>0</v>
      </c>
      <c r="N52" s="13">
        <f t="shared" si="77"/>
        <v>0</v>
      </c>
      <c r="O52" s="13">
        <f t="shared" ref="O52:O53" si="80">Q52+S52</f>
        <v>0</v>
      </c>
      <c r="P52" s="13">
        <f t="shared" ref="P52:P53" si="81">R52+T52</f>
        <v>0</v>
      </c>
      <c r="Q52" s="13">
        <f t="shared" si="77"/>
        <v>0</v>
      </c>
      <c r="R52" s="13">
        <f t="shared" si="77"/>
        <v>0</v>
      </c>
      <c r="S52" s="13">
        <f t="shared" si="77"/>
        <v>0</v>
      </c>
      <c r="T52" s="13">
        <f t="shared" si="77"/>
        <v>0</v>
      </c>
    </row>
    <row r="53" spans="1:20" ht="30" x14ac:dyDescent="0.2">
      <c r="A53" s="16"/>
      <c r="B53" s="22" t="s">
        <v>22</v>
      </c>
      <c r="C53" s="13">
        <f t="shared" si="75"/>
        <v>18011.900000000001</v>
      </c>
      <c r="D53" s="13">
        <f t="shared" si="75"/>
        <v>17921.849999999999</v>
      </c>
      <c r="E53" s="13">
        <v>18011.900000000001</v>
      </c>
      <c r="F53" s="13">
        <v>17921.849999999999</v>
      </c>
      <c r="G53" s="13">
        <v>0</v>
      </c>
      <c r="H53" s="13">
        <v>0</v>
      </c>
      <c r="I53" s="13">
        <f t="shared" si="78"/>
        <v>0</v>
      </c>
      <c r="J53" s="13">
        <f t="shared" si="79"/>
        <v>0</v>
      </c>
      <c r="K53" s="13">
        <v>0</v>
      </c>
      <c r="L53" s="13">
        <v>0</v>
      </c>
      <c r="M53" s="13">
        <v>0</v>
      </c>
      <c r="N53" s="13">
        <v>0</v>
      </c>
      <c r="O53" s="13">
        <f t="shared" si="80"/>
        <v>0</v>
      </c>
      <c r="P53" s="13">
        <f t="shared" si="81"/>
        <v>0</v>
      </c>
      <c r="Q53" s="13">
        <v>0</v>
      </c>
      <c r="R53" s="13">
        <v>0</v>
      </c>
      <c r="S53" s="13">
        <v>0</v>
      </c>
      <c r="T53" s="13">
        <v>0</v>
      </c>
    </row>
    <row r="54" spans="1:20" ht="45" x14ac:dyDescent="0.2">
      <c r="A54" s="16" t="s">
        <v>0</v>
      </c>
      <c r="B54" s="21" t="s">
        <v>60</v>
      </c>
      <c r="C54" s="13">
        <f t="shared" ref="C54:C55" si="82">E54+G54</f>
        <v>0</v>
      </c>
      <c r="D54" s="13">
        <f t="shared" ref="D54:D55" si="83">F54+H54</f>
        <v>0</v>
      </c>
      <c r="E54" s="13">
        <f>E55</f>
        <v>0</v>
      </c>
      <c r="F54" s="13">
        <f t="shared" si="77"/>
        <v>0</v>
      </c>
      <c r="G54" s="13">
        <f t="shared" si="77"/>
        <v>0</v>
      </c>
      <c r="H54" s="13">
        <f t="shared" si="77"/>
        <v>0</v>
      </c>
      <c r="I54" s="13">
        <f t="shared" si="57"/>
        <v>5006.8999999999996</v>
      </c>
      <c r="J54" s="13">
        <f t="shared" si="58"/>
        <v>5006.8999999999996</v>
      </c>
      <c r="K54" s="13">
        <f t="shared" si="77"/>
        <v>5006.8999999999996</v>
      </c>
      <c r="L54" s="13">
        <f t="shared" si="77"/>
        <v>5006.8999999999996</v>
      </c>
      <c r="M54" s="13">
        <f t="shared" si="77"/>
        <v>0</v>
      </c>
      <c r="N54" s="13">
        <f t="shared" si="77"/>
        <v>0</v>
      </c>
      <c r="O54" s="13">
        <f t="shared" si="38"/>
        <v>0</v>
      </c>
      <c r="P54" s="13">
        <f t="shared" si="39"/>
        <v>0</v>
      </c>
      <c r="Q54" s="13">
        <f t="shared" si="77"/>
        <v>0</v>
      </c>
      <c r="R54" s="13">
        <f t="shared" si="77"/>
        <v>0</v>
      </c>
      <c r="S54" s="13">
        <f t="shared" si="77"/>
        <v>0</v>
      </c>
      <c r="T54" s="13">
        <f t="shared" si="77"/>
        <v>0</v>
      </c>
    </row>
    <row r="55" spans="1:20" ht="30" x14ac:dyDescent="0.2">
      <c r="A55" s="16"/>
      <c r="B55" s="22" t="s">
        <v>22</v>
      </c>
      <c r="C55" s="13">
        <f t="shared" si="82"/>
        <v>0</v>
      </c>
      <c r="D55" s="13">
        <f t="shared" si="83"/>
        <v>0</v>
      </c>
      <c r="E55" s="13">
        <v>0</v>
      </c>
      <c r="F55" s="13">
        <v>0</v>
      </c>
      <c r="G55" s="13">
        <v>0</v>
      </c>
      <c r="H55" s="13">
        <v>0</v>
      </c>
      <c r="I55" s="13">
        <f t="shared" si="57"/>
        <v>5006.8999999999996</v>
      </c>
      <c r="J55" s="13">
        <f t="shared" si="58"/>
        <v>5006.8999999999996</v>
      </c>
      <c r="K55" s="13">
        <v>5006.8999999999996</v>
      </c>
      <c r="L55" s="13">
        <v>5006.8999999999996</v>
      </c>
      <c r="M55" s="13">
        <v>0</v>
      </c>
      <c r="N55" s="13">
        <v>0</v>
      </c>
      <c r="O55" s="13">
        <f t="shared" si="38"/>
        <v>0</v>
      </c>
      <c r="P55" s="13">
        <f t="shared" si="39"/>
        <v>0</v>
      </c>
      <c r="Q55" s="13">
        <v>0</v>
      </c>
      <c r="R55" s="13">
        <v>0</v>
      </c>
      <c r="S55" s="13">
        <v>0</v>
      </c>
      <c r="T55" s="13">
        <v>0</v>
      </c>
    </row>
    <row r="56" spans="1:20" s="12" customFormat="1" ht="18.600000000000001" customHeight="1" x14ac:dyDescent="0.2">
      <c r="A56" s="38">
        <v>500</v>
      </c>
      <c r="B56" s="33" t="s">
        <v>5</v>
      </c>
      <c r="C56" s="11">
        <f>C57+C59+C61+C63+C65+C67</f>
        <v>939073.57000000007</v>
      </c>
      <c r="D56" s="11">
        <f>D57+D59+D61+D63+D65+D67</f>
        <v>937366.61999999988</v>
      </c>
      <c r="E56" s="11">
        <f t="shared" ref="E56:T56" si="84">E57+E59+E61+E63+E65+E67</f>
        <v>909970.77</v>
      </c>
      <c r="F56" s="11">
        <f t="shared" si="84"/>
        <v>908263.82</v>
      </c>
      <c r="G56" s="11">
        <f t="shared" si="84"/>
        <v>29102.799999999999</v>
      </c>
      <c r="H56" s="11">
        <f t="shared" si="84"/>
        <v>29102.799999999999</v>
      </c>
      <c r="I56" s="11">
        <f t="shared" si="84"/>
        <v>1498.5</v>
      </c>
      <c r="J56" s="11">
        <f t="shared" si="84"/>
        <v>1498.43</v>
      </c>
      <c r="K56" s="11">
        <f t="shared" si="84"/>
        <v>1498.5</v>
      </c>
      <c r="L56" s="11">
        <f t="shared" si="84"/>
        <v>1498.43</v>
      </c>
      <c r="M56" s="11">
        <f t="shared" si="84"/>
        <v>0</v>
      </c>
      <c r="N56" s="11">
        <f t="shared" si="84"/>
        <v>0</v>
      </c>
      <c r="O56" s="11">
        <f t="shared" si="84"/>
        <v>0</v>
      </c>
      <c r="P56" s="11">
        <f t="shared" si="84"/>
        <v>0</v>
      </c>
      <c r="Q56" s="11">
        <f t="shared" si="84"/>
        <v>0</v>
      </c>
      <c r="R56" s="11">
        <f t="shared" si="84"/>
        <v>0</v>
      </c>
      <c r="S56" s="11">
        <f t="shared" si="84"/>
        <v>0</v>
      </c>
      <c r="T56" s="11">
        <f t="shared" si="84"/>
        <v>0</v>
      </c>
    </row>
    <row r="57" spans="1:20" ht="195" x14ac:dyDescent="0.2">
      <c r="A57" s="16" t="s">
        <v>0</v>
      </c>
      <c r="B57" s="21" t="s">
        <v>43</v>
      </c>
      <c r="C57" s="13">
        <f t="shared" ref="C57:D64" si="85">E57+G57</f>
        <v>783156.71</v>
      </c>
      <c r="D57" s="13">
        <f>F57+H57</f>
        <v>781449.83</v>
      </c>
      <c r="E57" s="13">
        <f>E58</f>
        <v>783156.71</v>
      </c>
      <c r="F57" s="13">
        <f t="shared" ref="F57:T60" si="86">F58</f>
        <v>781449.83</v>
      </c>
      <c r="G57" s="13">
        <f t="shared" si="86"/>
        <v>0</v>
      </c>
      <c r="H57" s="13">
        <f t="shared" si="86"/>
        <v>0</v>
      </c>
      <c r="I57" s="13">
        <f t="shared" si="86"/>
        <v>0</v>
      </c>
      <c r="J57" s="13">
        <f t="shared" si="86"/>
        <v>0</v>
      </c>
      <c r="K57" s="13">
        <f t="shared" si="86"/>
        <v>0</v>
      </c>
      <c r="L57" s="13">
        <f t="shared" si="86"/>
        <v>0</v>
      </c>
      <c r="M57" s="13">
        <f t="shared" si="86"/>
        <v>0</v>
      </c>
      <c r="N57" s="13">
        <f t="shared" si="86"/>
        <v>0</v>
      </c>
      <c r="O57" s="13">
        <f t="shared" ref="O57" si="87">Q57+S57</f>
        <v>0</v>
      </c>
      <c r="P57" s="13">
        <f t="shared" ref="P57" si="88">R57+T57</f>
        <v>0</v>
      </c>
      <c r="Q57" s="13">
        <f t="shared" si="86"/>
        <v>0</v>
      </c>
      <c r="R57" s="13">
        <f t="shared" si="86"/>
        <v>0</v>
      </c>
      <c r="S57" s="13">
        <f t="shared" si="86"/>
        <v>0</v>
      </c>
      <c r="T57" s="13">
        <f t="shared" si="86"/>
        <v>0</v>
      </c>
    </row>
    <row r="58" spans="1:20" ht="15" x14ac:dyDescent="0.2">
      <c r="A58" s="16"/>
      <c r="B58" s="22" t="s">
        <v>20</v>
      </c>
      <c r="C58" s="13">
        <f t="shared" si="85"/>
        <v>783156.71</v>
      </c>
      <c r="D58" s="13">
        <f t="shared" si="85"/>
        <v>781449.83</v>
      </c>
      <c r="E58" s="13">
        <v>783156.71</v>
      </c>
      <c r="F58" s="13">
        <v>781449.83</v>
      </c>
      <c r="G58" s="13">
        <v>0</v>
      </c>
      <c r="H58" s="13">
        <v>0</v>
      </c>
      <c r="I58" s="13">
        <f t="shared" ref="I58" si="89">K58+M58</f>
        <v>0</v>
      </c>
      <c r="J58" s="13">
        <f t="shared" ref="J58" si="90">L58+N58</f>
        <v>0</v>
      </c>
      <c r="K58" s="13">
        <v>0</v>
      </c>
      <c r="L58" s="13">
        <v>0</v>
      </c>
      <c r="M58" s="13">
        <v>0</v>
      </c>
      <c r="N58" s="13">
        <v>0</v>
      </c>
      <c r="O58" s="13">
        <f t="shared" ref="O58:O68" si="91">Q58+S58</f>
        <v>0</v>
      </c>
      <c r="P58" s="13">
        <f t="shared" ref="P58:P68" si="92">R58+T58</f>
        <v>0</v>
      </c>
      <c r="Q58" s="13">
        <v>0</v>
      </c>
      <c r="R58" s="13">
        <v>0</v>
      </c>
      <c r="S58" s="13">
        <v>0</v>
      </c>
      <c r="T58" s="13">
        <v>0</v>
      </c>
    </row>
    <row r="59" spans="1:20" ht="69.75" customHeight="1" x14ac:dyDescent="0.2">
      <c r="A59" s="16"/>
      <c r="B59" s="25" t="s">
        <v>31</v>
      </c>
      <c r="C59" s="13">
        <f t="shared" ref="C59:D60" si="93">E59+G59</f>
        <v>18684.5</v>
      </c>
      <c r="D59" s="13">
        <f t="shared" si="93"/>
        <v>18684.46</v>
      </c>
      <c r="E59" s="13">
        <f>E60</f>
        <v>18684.5</v>
      </c>
      <c r="F59" s="13">
        <f>F60</f>
        <v>18684.46</v>
      </c>
      <c r="G59" s="13">
        <f t="shared" si="86"/>
        <v>0</v>
      </c>
      <c r="H59" s="13">
        <f t="shared" si="86"/>
        <v>0</v>
      </c>
      <c r="I59" s="13">
        <f t="shared" si="86"/>
        <v>0</v>
      </c>
      <c r="J59" s="13">
        <f t="shared" si="86"/>
        <v>0</v>
      </c>
      <c r="K59" s="13">
        <f t="shared" si="86"/>
        <v>0</v>
      </c>
      <c r="L59" s="13">
        <f t="shared" si="86"/>
        <v>0</v>
      </c>
      <c r="M59" s="13">
        <f t="shared" si="86"/>
        <v>0</v>
      </c>
      <c r="N59" s="13">
        <f t="shared" si="86"/>
        <v>0</v>
      </c>
      <c r="O59" s="13">
        <f t="shared" si="91"/>
        <v>0</v>
      </c>
      <c r="P59" s="13">
        <f t="shared" si="92"/>
        <v>0</v>
      </c>
      <c r="Q59" s="13">
        <f t="shared" si="86"/>
        <v>0</v>
      </c>
      <c r="R59" s="13">
        <f t="shared" si="86"/>
        <v>0</v>
      </c>
      <c r="S59" s="13">
        <f t="shared" si="86"/>
        <v>0</v>
      </c>
      <c r="T59" s="13">
        <f t="shared" si="86"/>
        <v>0</v>
      </c>
    </row>
    <row r="60" spans="1:20" ht="32.25" customHeight="1" x14ac:dyDescent="0.2">
      <c r="A60" s="16"/>
      <c r="B60" s="22" t="s">
        <v>22</v>
      </c>
      <c r="C60" s="13">
        <f t="shared" si="93"/>
        <v>18684.5</v>
      </c>
      <c r="D60" s="13">
        <f t="shared" ref="D60" si="94">F60+H60</f>
        <v>18684.46</v>
      </c>
      <c r="E60" s="13">
        <v>18684.5</v>
      </c>
      <c r="F60" s="13">
        <v>18684.46</v>
      </c>
      <c r="G60" s="13">
        <v>0</v>
      </c>
      <c r="H60" s="13">
        <v>0</v>
      </c>
      <c r="I60" s="13">
        <f t="shared" si="86"/>
        <v>0</v>
      </c>
      <c r="J60" s="13">
        <f t="shared" si="86"/>
        <v>0</v>
      </c>
      <c r="K60" s="13">
        <v>0</v>
      </c>
      <c r="L60" s="13">
        <v>0</v>
      </c>
      <c r="M60" s="13">
        <v>0</v>
      </c>
      <c r="N60" s="13">
        <v>0</v>
      </c>
      <c r="O60" s="13">
        <f t="shared" si="91"/>
        <v>0</v>
      </c>
      <c r="P60" s="13">
        <f t="shared" si="92"/>
        <v>0</v>
      </c>
      <c r="Q60" s="13">
        <v>0</v>
      </c>
      <c r="R60" s="13">
        <v>0</v>
      </c>
      <c r="S60" s="13">
        <v>0</v>
      </c>
      <c r="T60" s="13">
        <v>0</v>
      </c>
    </row>
    <row r="61" spans="1:20" ht="48" customHeight="1" x14ac:dyDescent="0.2">
      <c r="A61" s="16" t="s">
        <v>0</v>
      </c>
      <c r="B61" s="27" t="s">
        <v>66</v>
      </c>
      <c r="C61" s="13">
        <f t="shared" si="85"/>
        <v>62609.8</v>
      </c>
      <c r="D61" s="13">
        <f t="shared" si="85"/>
        <v>62609.77</v>
      </c>
      <c r="E61" s="13">
        <f>E62</f>
        <v>62609.8</v>
      </c>
      <c r="F61" s="13">
        <f>F62</f>
        <v>62609.77</v>
      </c>
      <c r="G61" s="13">
        <v>0</v>
      </c>
      <c r="H61" s="13">
        <v>0</v>
      </c>
      <c r="I61" s="13">
        <f t="shared" ref="I61:I68" si="95">K61+M61</f>
        <v>0</v>
      </c>
      <c r="J61" s="13">
        <f t="shared" ref="J61:J68" si="96">L61+N61</f>
        <v>0</v>
      </c>
      <c r="K61" s="13">
        <v>0</v>
      </c>
      <c r="L61" s="13">
        <v>0</v>
      </c>
      <c r="M61" s="13">
        <v>0</v>
      </c>
      <c r="N61" s="13">
        <v>0</v>
      </c>
      <c r="O61" s="13">
        <f t="shared" si="91"/>
        <v>0</v>
      </c>
      <c r="P61" s="13">
        <f t="shared" si="92"/>
        <v>0</v>
      </c>
      <c r="Q61" s="13">
        <v>0</v>
      </c>
      <c r="R61" s="13">
        <v>0</v>
      </c>
      <c r="S61" s="13">
        <v>0</v>
      </c>
      <c r="T61" s="13">
        <v>0</v>
      </c>
    </row>
    <row r="62" spans="1:20" ht="15" x14ac:dyDescent="0.2">
      <c r="A62" s="16"/>
      <c r="B62" s="29" t="s">
        <v>20</v>
      </c>
      <c r="C62" s="13">
        <f t="shared" si="85"/>
        <v>62609.8</v>
      </c>
      <c r="D62" s="13">
        <f t="shared" si="85"/>
        <v>62609.77</v>
      </c>
      <c r="E62" s="13">
        <v>62609.8</v>
      </c>
      <c r="F62" s="13">
        <v>62609.77</v>
      </c>
      <c r="G62" s="13">
        <v>0</v>
      </c>
      <c r="H62" s="13">
        <v>0</v>
      </c>
      <c r="I62" s="13">
        <f t="shared" ref="I62" si="97">K62+M62</f>
        <v>0</v>
      </c>
      <c r="J62" s="13">
        <f t="shared" ref="J62" si="98">L62+N62</f>
        <v>0</v>
      </c>
      <c r="K62" s="13">
        <v>0</v>
      </c>
      <c r="L62" s="13">
        <v>0</v>
      </c>
      <c r="M62" s="13">
        <v>0</v>
      </c>
      <c r="N62" s="13">
        <v>0</v>
      </c>
      <c r="O62" s="13">
        <f t="shared" si="91"/>
        <v>0</v>
      </c>
      <c r="P62" s="13">
        <f t="shared" si="92"/>
        <v>0</v>
      </c>
      <c r="Q62" s="13">
        <v>0</v>
      </c>
      <c r="R62" s="13">
        <v>0</v>
      </c>
      <c r="S62" s="13">
        <v>0</v>
      </c>
      <c r="T62" s="13">
        <v>0</v>
      </c>
    </row>
    <row r="63" spans="1:20" ht="138" customHeight="1" x14ac:dyDescent="0.2">
      <c r="A63" s="16" t="s">
        <v>0</v>
      </c>
      <c r="B63" s="21" t="s">
        <v>92</v>
      </c>
      <c r="C63" s="13">
        <f t="shared" si="85"/>
        <v>0</v>
      </c>
      <c r="D63" s="13">
        <f t="shared" si="85"/>
        <v>0</v>
      </c>
      <c r="E63" s="13">
        <v>0</v>
      </c>
      <c r="F63" s="13">
        <v>0</v>
      </c>
      <c r="G63" s="13">
        <v>0</v>
      </c>
      <c r="H63" s="13">
        <v>0</v>
      </c>
      <c r="I63" s="13">
        <f t="shared" si="95"/>
        <v>32.200000000000003</v>
      </c>
      <c r="J63" s="13">
        <f t="shared" si="96"/>
        <v>32.200000000000003</v>
      </c>
      <c r="K63" s="13">
        <f>K64</f>
        <v>32.200000000000003</v>
      </c>
      <c r="L63" s="13">
        <f t="shared" ref="L63:T63" si="99">L64</f>
        <v>32.200000000000003</v>
      </c>
      <c r="M63" s="13">
        <f t="shared" si="99"/>
        <v>0</v>
      </c>
      <c r="N63" s="13">
        <f t="shared" si="99"/>
        <v>0</v>
      </c>
      <c r="O63" s="13">
        <f t="shared" si="91"/>
        <v>0</v>
      </c>
      <c r="P63" s="13">
        <f t="shared" si="92"/>
        <v>0</v>
      </c>
      <c r="Q63" s="13">
        <f t="shared" si="99"/>
        <v>0</v>
      </c>
      <c r="R63" s="13">
        <f t="shared" si="99"/>
        <v>0</v>
      </c>
      <c r="S63" s="13">
        <f t="shared" si="99"/>
        <v>0</v>
      </c>
      <c r="T63" s="13">
        <f t="shared" si="99"/>
        <v>0</v>
      </c>
    </row>
    <row r="64" spans="1:20" ht="15" x14ac:dyDescent="0.2">
      <c r="A64" s="16"/>
      <c r="B64" s="22" t="s">
        <v>20</v>
      </c>
      <c r="C64" s="13">
        <f t="shared" si="85"/>
        <v>0</v>
      </c>
      <c r="D64" s="13">
        <f t="shared" si="85"/>
        <v>0</v>
      </c>
      <c r="E64" s="13">
        <v>0</v>
      </c>
      <c r="F64" s="13">
        <v>0</v>
      </c>
      <c r="G64" s="13">
        <v>0</v>
      </c>
      <c r="H64" s="13">
        <v>0</v>
      </c>
      <c r="I64" s="13">
        <f t="shared" si="95"/>
        <v>32.200000000000003</v>
      </c>
      <c r="J64" s="13">
        <f t="shared" si="96"/>
        <v>32.200000000000003</v>
      </c>
      <c r="K64" s="13">
        <v>32.200000000000003</v>
      </c>
      <c r="L64" s="13">
        <f>32.2</f>
        <v>32.200000000000003</v>
      </c>
      <c r="M64" s="13">
        <v>0</v>
      </c>
      <c r="N64" s="13">
        <v>0</v>
      </c>
      <c r="O64" s="13">
        <f t="shared" si="91"/>
        <v>0</v>
      </c>
      <c r="P64" s="13">
        <f t="shared" si="92"/>
        <v>0</v>
      </c>
      <c r="Q64" s="13">
        <v>0</v>
      </c>
      <c r="R64" s="13">
        <v>0</v>
      </c>
      <c r="S64" s="13">
        <v>0</v>
      </c>
      <c r="T64" s="13">
        <v>0</v>
      </c>
    </row>
    <row r="65" spans="1:20" ht="30" x14ac:dyDescent="0.2">
      <c r="A65" s="16" t="s">
        <v>0</v>
      </c>
      <c r="B65" s="27" t="s">
        <v>68</v>
      </c>
      <c r="C65" s="13">
        <f t="shared" ref="C65:D68" si="100">E65+G65</f>
        <v>74622.559999999998</v>
      </c>
      <c r="D65" s="13">
        <f t="shared" si="100"/>
        <v>74622.559999999998</v>
      </c>
      <c r="E65" s="13">
        <f>E66</f>
        <v>45519.76</v>
      </c>
      <c r="F65" s="13">
        <f t="shared" ref="F65:H65" si="101">F66</f>
        <v>45519.76</v>
      </c>
      <c r="G65" s="13">
        <f t="shared" si="101"/>
        <v>29102.799999999999</v>
      </c>
      <c r="H65" s="13">
        <f t="shared" si="101"/>
        <v>29102.799999999999</v>
      </c>
      <c r="I65" s="13">
        <f t="shared" si="95"/>
        <v>0</v>
      </c>
      <c r="J65" s="13">
        <f t="shared" si="96"/>
        <v>0</v>
      </c>
      <c r="K65" s="13">
        <f>K66</f>
        <v>0</v>
      </c>
      <c r="L65" s="13">
        <f t="shared" ref="L65" si="102">L66</f>
        <v>0</v>
      </c>
      <c r="M65" s="13">
        <f t="shared" ref="M65" si="103">M66</f>
        <v>0</v>
      </c>
      <c r="N65" s="13">
        <f t="shared" ref="N65" si="104">N66</f>
        <v>0</v>
      </c>
      <c r="O65" s="13">
        <f t="shared" si="91"/>
        <v>0</v>
      </c>
      <c r="P65" s="13">
        <f t="shared" si="92"/>
        <v>0</v>
      </c>
      <c r="Q65" s="13">
        <f>Q66</f>
        <v>0</v>
      </c>
      <c r="R65" s="13">
        <f t="shared" ref="R65" si="105">R66</f>
        <v>0</v>
      </c>
      <c r="S65" s="13">
        <f t="shared" ref="S65" si="106">S66</f>
        <v>0</v>
      </c>
      <c r="T65" s="13">
        <f t="shared" ref="T65" si="107">T66</f>
        <v>0</v>
      </c>
    </row>
    <row r="66" spans="1:20" ht="15" x14ac:dyDescent="0.2">
      <c r="A66" s="16"/>
      <c r="B66" s="29" t="s">
        <v>20</v>
      </c>
      <c r="C66" s="13">
        <f t="shared" si="100"/>
        <v>74622.559999999998</v>
      </c>
      <c r="D66" s="13">
        <f t="shared" si="100"/>
        <v>74622.559999999998</v>
      </c>
      <c r="E66" s="13">
        <v>45519.76</v>
      </c>
      <c r="F66" s="13">
        <v>45519.76</v>
      </c>
      <c r="G66" s="13">
        <v>29102.799999999999</v>
      </c>
      <c r="H66" s="13">
        <v>29102.799999999999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f t="shared" si="91"/>
        <v>0</v>
      </c>
      <c r="P66" s="13">
        <f t="shared" si="92"/>
        <v>0</v>
      </c>
      <c r="Q66" s="13">
        <v>0</v>
      </c>
      <c r="R66" s="13">
        <v>0</v>
      </c>
      <c r="S66" s="13">
        <v>0</v>
      </c>
      <c r="T66" s="13">
        <v>0</v>
      </c>
    </row>
    <row r="67" spans="1:20" ht="121.5" customHeight="1" x14ac:dyDescent="0.2">
      <c r="A67" s="16" t="s">
        <v>0</v>
      </c>
      <c r="B67" s="21" t="s">
        <v>47</v>
      </c>
      <c r="C67" s="13">
        <f t="shared" si="100"/>
        <v>0</v>
      </c>
      <c r="D67" s="13">
        <f t="shared" si="100"/>
        <v>0</v>
      </c>
      <c r="E67" s="13">
        <f>E68</f>
        <v>0</v>
      </c>
      <c r="F67" s="13">
        <f t="shared" ref="F67:H67" si="108">F68</f>
        <v>0</v>
      </c>
      <c r="G67" s="13">
        <f t="shared" si="108"/>
        <v>0</v>
      </c>
      <c r="H67" s="13">
        <f t="shared" si="108"/>
        <v>0</v>
      </c>
      <c r="I67" s="13">
        <f t="shared" si="95"/>
        <v>1466.3</v>
      </c>
      <c r="J67" s="13">
        <f t="shared" si="96"/>
        <v>1466.23</v>
      </c>
      <c r="K67" s="13">
        <f>K68</f>
        <v>1466.3</v>
      </c>
      <c r="L67" s="13">
        <f t="shared" ref="L67" si="109">L68</f>
        <v>1466.23</v>
      </c>
      <c r="M67" s="13">
        <f t="shared" ref="M67" si="110">M68</f>
        <v>0</v>
      </c>
      <c r="N67" s="13">
        <f t="shared" ref="N67" si="111">N68</f>
        <v>0</v>
      </c>
      <c r="O67" s="13">
        <f t="shared" si="91"/>
        <v>0</v>
      </c>
      <c r="P67" s="13">
        <f t="shared" si="92"/>
        <v>0</v>
      </c>
      <c r="Q67" s="13">
        <f>Q68</f>
        <v>0</v>
      </c>
      <c r="R67" s="13">
        <f t="shared" ref="R67" si="112">R68</f>
        <v>0</v>
      </c>
      <c r="S67" s="13">
        <f t="shared" ref="S67" si="113">S68</f>
        <v>0</v>
      </c>
      <c r="T67" s="13">
        <f t="shared" ref="T67" si="114">T68</f>
        <v>0</v>
      </c>
    </row>
    <row r="68" spans="1:20" ht="30" x14ac:dyDescent="0.2">
      <c r="A68" s="16"/>
      <c r="B68" s="22" t="s">
        <v>22</v>
      </c>
      <c r="C68" s="13">
        <f t="shared" si="100"/>
        <v>0</v>
      </c>
      <c r="D68" s="13">
        <f t="shared" si="100"/>
        <v>0</v>
      </c>
      <c r="E68" s="13">
        <v>0</v>
      </c>
      <c r="F68" s="13">
        <v>0</v>
      </c>
      <c r="G68" s="13">
        <v>0</v>
      </c>
      <c r="H68" s="13">
        <v>0</v>
      </c>
      <c r="I68" s="13">
        <f t="shared" si="95"/>
        <v>1466.3</v>
      </c>
      <c r="J68" s="13">
        <f t="shared" si="96"/>
        <v>1466.23</v>
      </c>
      <c r="K68" s="13">
        <v>1466.3</v>
      </c>
      <c r="L68" s="13">
        <f>1463.63+2.6</f>
        <v>1466.23</v>
      </c>
      <c r="M68" s="13">
        <v>0</v>
      </c>
      <c r="N68" s="13">
        <v>0</v>
      </c>
      <c r="O68" s="13">
        <f t="shared" si="91"/>
        <v>0</v>
      </c>
      <c r="P68" s="13">
        <f t="shared" si="92"/>
        <v>0</v>
      </c>
      <c r="Q68" s="13">
        <v>0</v>
      </c>
      <c r="R68" s="13">
        <v>0</v>
      </c>
      <c r="S68" s="13">
        <v>0</v>
      </c>
      <c r="T68" s="13">
        <v>0</v>
      </c>
    </row>
    <row r="69" spans="1:20" ht="19.149999999999999" customHeight="1" x14ac:dyDescent="0.2">
      <c r="A69" s="38" t="s">
        <v>26</v>
      </c>
      <c r="B69" s="33" t="s">
        <v>27</v>
      </c>
      <c r="C69" s="11">
        <f>C70</f>
        <v>0</v>
      </c>
      <c r="D69" s="11">
        <f t="shared" ref="D69:T69" si="115">D70</f>
        <v>0</v>
      </c>
      <c r="E69" s="11">
        <f t="shared" si="115"/>
        <v>0</v>
      </c>
      <c r="F69" s="11">
        <f t="shared" si="115"/>
        <v>0</v>
      </c>
      <c r="G69" s="11">
        <f t="shared" si="115"/>
        <v>0</v>
      </c>
      <c r="H69" s="11">
        <f t="shared" si="115"/>
        <v>0</v>
      </c>
      <c r="I69" s="11">
        <f t="shared" si="115"/>
        <v>282.10000000000002</v>
      </c>
      <c r="J69" s="11">
        <f t="shared" si="115"/>
        <v>282.10000000000002</v>
      </c>
      <c r="K69" s="11">
        <f t="shared" si="115"/>
        <v>282.10000000000002</v>
      </c>
      <c r="L69" s="11">
        <f t="shared" si="115"/>
        <v>282.10000000000002</v>
      </c>
      <c r="M69" s="11">
        <f t="shared" si="115"/>
        <v>0</v>
      </c>
      <c r="N69" s="11">
        <f t="shared" si="115"/>
        <v>0</v>
      </c>
      <c r="O69" s="11">
        <f t="shared" si="115"/>
        <v>0</v>
      </c>
      <c r="P69" s="11">
        <f t="shared" si="115"/>
        <v>0</v>
      </c>
      <c r="Q69" s="11">
        <f t="shared" si="115"/>
        <v>0</v>
      </c>
      <c r="R69" s="11">
        <f t="shared" si="115"/>
        <v>0</v>
      </c>
      <c r="S69" s="11">
        <f t="shared" si="115"/>
        <v>0</v>
      </c>
      <c r="T69" s="11">
        <f t="shared" si="115"/>
        <v>0</v>
      </c>
    </row>
    <row r="70" spans="1:20" ht="60" x14ac:dyDescent="0.2">
      <c r="A70" s="16" t="s">
        <v>0</v>
      </c>
      <c r="B70" s="26" t="s">
        <v>64</v>
      </c>
      <c r="C70" s="13">
        <f t="shared" ref="C70:C71" si="116">E70+G70</f>
        <v>0</v>
      </c>
      <c r="D70" s="13">
        <f t="shared" ref="D70:D71" si="117">F70+H70</f>
        <v>0</v>
      </c>
      <c r="E70" s="13">
        <f>E71</f>
        <v>0</v>
      </c>
      <c r="F70" s="13">
        <f t="shared" ref="F70:T70" si="118">F71</f>
        <v>0</v>
      </c>
      <c r="G70" s="13">
        <f t="shared" si="118"/>
        <v>0</v>
      </c>
      <c r="H70" s="13">
        <f t="shared" si="118"/>
        <v>0</v>
      </c>
      <c r="I70" s="13">
        <f t="shared" ref="I70" si="119">K70+M70</f>
        <v>282.10000000000002</v>
      </c>
      <c r="J70" s="13">
        <f t="shared" ref="J70" si="120">L70+N70</f>
        <v>282.10000000000002</v>
      </c>
      <c r="K70" s="13">
        <f t="shared" si="118"/>
        <v>282.10000000000002</v>
      </c>
      <c r="L70" s="13">
        <f t="shared" si="118"/>
        <v>282.10000000000002</v>
      </c>
      <c r="M70" s="13">
        <f t="shared" si="118"/>
        <v>0</v>
      </c>
      <c r="N70" s="13">
        <f t="shared" si="118"/>
        <v>0</v>
      </c>
      <c r="O70" s="13">
        <f t="shared" ref="O70" si="121">Q70+S70</f>
        <v>0</v>
      </c>
      <c r="P70" s="13">
        <f t="shared" ref="P70" si="122">R70+T70</f>
        <v>0</v>
      </c>
      <c r="Q70" s="13">
        <f t="shared" si="118"/>
        <v>0</v>
      </c>
      <c r="R70" s="13">
        <f t="shared" si="118"/>
        <v>0</v>
      </c>
      <c r="S70" s="13">
        <f t="shared" si="118"/>
        <v>0</v>
      </c>
      <c r="T70" s="13">
        <f t="shared" si="118"/>
        <v>0</v>
      </c>
    </row>
    <row r="71" spans="1:20" ht="15" x14ac:dyDescent="0.2">
      <c r="A71" s="16"/>
      <c r="B71" s="22" t="s">
        <v>20</v>
      </c>
      <c r="C71" s="13">
        <f t="shared" si="116"/>
        <v>0</v>
      </c>
      <c r="D71" s="13">
        <f t="shared" si="117"/>
        <v>0</v>
      </c>
      <c r="E71" s="13">
        <v>0</v>
      </c>
      <c r="F71" s="13">
        <v>0</v>
      </c>
      <c r="G71" s="13">
        <v>0</v>
      </c>
      <c r="H71" s="13">
        <v>0</v>
      </c>
      <c r="I71" s="13">
        <f t="shared" ref="I71" si="123">K71+M71</f>
        <v>282.10000000000002</v>
      </c>
      <c r="J71" s="13">
        <f t="shared" ref="J71" si="124">L71+N71</f>
        <v>282.10000000000002</v>
      </c>
      <c r="K71" s="13">
        <v>282.10000000000002</v>
      </c>
      <c r="L71" s="13">
        <f>282.1</f>
        <v>282.10000000000002</v>
      </c>
      <c r="M71" s="13">
        <v>0</v>
      </c>
      <c r="N71" s="13">
        <v>0</v>
      </c>
      <c r="O71" s="13">
        <f t="shared" ref="O71" si="125">Q71+S71</f>
        <v>0</v>
      </c>
      <c r="P71" s="13">
        <f t="shared" ref="P71" si="126">R71+T71</f>
        <v>0</v>
      </c>
      <c r="Q71" s="13">
        <v>0</v>
      </c>
      <c r="R71" s="13">
        <v>0</v>
      </c>
      <c r="S71" s="13">
        <v>0</v>
      </c>
      <c r="T71" s="13">
        <v>0</v>
      </c>
    </row>
    <row r="72" spans="1:20" s="12" customFormat="1" ht="18.600000000000001" customHeight="1" x14ac:dyDescent="0.2">
      <c r="A72" s="38">
        <v>700</v>
      </c>
      <c r="B72" s="33" t="s">
        <v>4</v>
      </c>
      <c r="C72" s="11">
        <f t="shared" ref="C72:T72" si="127">C73+C75+C77+C85+C91+C93+C95+C97+C99+C101+C103+C105+C112+C79+C108+C81+C83+C110+C88</f>
        <v>819835.8</v>
      </c>
      <c r="D72" s="11">
        <f t="shared" si="127"/>
        <v>803048.63000000012</v>
      </c>
      <c r="E72" s="11">
        <f t="shared" si="127"/>
        <v>644342.75</v>
      </c>
      <c r="F72" s="11">
        <f t="shared" si="127"/>
        <v>630483.38</v>
      </c>
      <c r="G72" s="11">
        <f t="shared" si="127"/>
        <v>175493.05</v>
      </c>
      <c r="H72" s="11">
        <f t="shared" si="127"/>
        <v>172565.25</v>
      </c>
      <c r="I72" s="11">
        <f t="shared" si="127"/>
        <v>7943457.6999999993</v>
      </c>
      <c r="J72" s="11">
        <f t="shared" si="127"/>
        <v>7936621.6099999994</v>
      </c>
      <c r="K72" s="11">
        <f t="shared" si="127"/>
        <v>7943457.6999999993</v>
      </c>
      <c r="L72" s="11">
        <f t="shared" si="127"/>
        <v>7936621.6099999994</v>
      </c>
      <c r="M72" s="11">
        <f t="shared" si="127"/>
        <v>0</v>
      </c>
      <c r="N72" s="11">
        <f t="shared" si="127"/>
        <v>0</v>
      </c>
      <c r="O72" s="11">
        <f t="shared" si="127"/>
        <v>104674.62000000001</v>
      </c>
      <c r="P72" s="11">
        <f t="shared" si="127"/>
        <v>98471.159999999989</v>
      </c>
      <c r="Q72" s="11">
        <f t="shared" si="127"/>
        <v>35252.020000000004</v>
      </c>
      <c r="R72" s="11">
        <f t="shared" si="127"/>
        <v>34057.97</v>
      </c>
      <c r="S72" s="11">
        <f t="shared" si="127"/>
        <v>69422.600000000006</v>
      </c>
      <c r="T72" s="11">
        <f t="shared" si="127"/>
        <v>64413.19</v>
      </c>
    </row>
    <row r="73" spans="1:20" ht="105" x14ac:dyDescent="0.2">
      <c r="A73" s="16" t="s">
        <v>0</v>
      </c>
      <c r="B73" s="21" t="s">
        <v>49</v>
      </c>
      <c r="C73" s="13">
        <f t="shared" ref="C73:D86" si="128">E73+G73</f>
        <v>4828</v>
      </c>
      <c r="D73" s="13">
        <f t="shared" si="128"/>
        <v>4820.42</v>
      </c>
      <c r="E73" s="13">
        <f>E74</f>
        <v>4828</v>
      </c>
      <c r="F73" s="13">
        <f t="shared" ref="F73:T73" si="129">F74</f>
        <v>4820.42</v>
      </c>
      <c r="G73" s="13">
        <f t="shared" si="129"/>
        <v>0</v>
      </c>
      <c r="H73" s="13">
        <f t="shared" si="129"/>
        <v>0</v>
      </c>
      <c r="I73" s="13">
        <f t="shared" ref="I73:J106" si="130">K73+M73</f>
        <v>0</v>
      </c>
      <c r="J73" s="13">
        <f t="shared" si="130"/>
        <v>0</v>
      </c>
      <c r="K73" s="13">
        <f t="shared" si="129"/>
        <v>0</v>
      </c>
      <c r="L73" s="13">
        <f t="shared" si="129"/>
        <v>0</v>
      </c>
      <c r="M73" s="13">
        <f t="shared" si="129"/>
        <v>0</v>
      </c>
      <c r="N73" s="13">
        <f t="shared" si="129"/>
        <v>0</v>
      </c>
      <c r="O73" s="13">
        <f t="shared" ref="O73:P107" si="131">Q73+S73</f>
        <v>0</v>
      </c>
      <c r="P73" s="13">
        <f t="shared" si="131"/>
        <v>0</v>
      </c>
      <c r="Q73" s="13">
        <f t="shared" si="129"/>
        <v>0</v>
      </c>
      <c r="R73" s="13">
        <f t="shared" si="129"/>
        <v>0</v>
      </c>
      <c r="S73" s="13">
        <f t="shared" si="129"/>
        <v>0</v>
      </c>
      <c r="T73" s="13">
        <f t="shared" si="129"/>
        <v>0</v>
      </c>
    </row>
    <row r="74" spans="1:20" ht="30" x14ac:dyDescent="0.2">
      <c r="A74" s="16"/>
      <c r="B74" s="22" t="s">
        <v>21</v>
      </c>
      <c r="C74" s="13">
        <f t="shared" si="128"/>
        <v>4828</v>
      </c>
      <c r="D74" s="13">
        <f t="shared" si="128"/>
        <v>4820.42</v>
      </c>
      <c r="E74" s="13">
        <v>4828</v>
      </c>
      <c r="F74" s="13">
        <v>4820.42</v>
      </c>
      <c r="G74" s="13">
        <v>0</v>
      </c>
      <c r="H74" s="13">
        <v>0</v>
      </c>
      <c r="I74" s="13">
        <f t="shared" si="130"/>
        <v>0</v>
      </c>
      <c r="J74" s="13">
        <f t="shared" si="130"/>
        <v>0</v>
      </c>
      <c r="K74" s="13">
        <v>0</v>
      </c>
      <c r="L74" s="13">
        <v>0</v>
      </c>
      <c r="M74" s="13">
        <v>0</v>
      </c>
      <c r="N74" s="13">
        <v>0</v>
      </c>
      <c r="O74" s="13">
        <f t="shared" si="131"/>
        <v>0</v>
      </c>
      <c r="P74" s="13">
        <f t="shared" si="131"/>
        <v>0</v>
      </c>
      <c r="Q74" s="13">
        <v>0</v>
      </c>
      <c r="R74" s="13">
        <v>0</v>
      </c>
      <c r="S74" s="13">
        <v>0</v>
      </c>
      <c r="T74" s="13">
        <v>0</v>
      </c>
    </row>
    <row r="75" spans="1:20" ht="109.5" customHeight="1" x14ac:dyDescent="0.2">
      <c r="A75" s="16" t="s">
        <v>0</v>
      </c>
      <c r="B75" s="21" t="s">
        <v>50</v>
      </c>
      <c r="C75" s="13">
        <f>E75+G75</f>
        <v>0</v>
      </c>
      <c r="D75" s="13">
        <f t="shared" ref="D75:D76" si="132">F75+H75</f>
        <v>0</v>
      </c>
      <c r="E75" s="13">
        <f>E76</f>
        <v>0</v>
      </c>
      <c r="F75" s="13">
        <f t="shared" ref="F75" si="133">F76</f>
        <v>0</v>
      </c>
      <c r="G75" s="13">
        <f t="shared" ref="G75" si="134">G76</f>
        <v>0</v>
      </c>
      <c r="H75" s="13">
        <f>H76</f>
        <v>0</v>
      </c>
      <c r="I75" s="13">
        <f>K75+M75</f>
        <v>3673258.08</v>
      </c>
      <c r="J75" s="13">
        <f>L75+N75</f>
        <v>3673258.08</v>
      </c>
      <c r="K75" s="13">
        <f>K76</f>
        <v>3673258.08</v>
      </c>
      <c r="L75" s="13">
        <f t="shared" ref="L75" si="135">L76</f>
        <v>3673258.08</v>
      </c>
      <c r="M75" s="13">
        <f t="shared" ref="M75" si="136">M76</f>
        <v>0</v>
      </c>
      <c r="N75" s="13">
        <f>N76</f>
        <v>0</v>
      </c>
      <c r="O75" s="13">
        <f>Q75+S75</f>
        <v>0</v>
      </c>
      <c r="P75" s="13">
        <f>R75+T75</f>
        <v>0</v>
      </c>
      <c r="Q75" s="13">
        <f>Q76</f>
        <v>0</v>
      </c>
      <c r="R75" s="13">
        <f t="shared" ref="R75" si="137">R76</f>
        <v>0</v>
      </c>
      <c r="S75" s="13">
        <f t="shared" ref="S75" si="138">S76</f>
        <v>0</v>
      </c>
      <c r="T75" s="13">
        <f>T76</f>
        <v>0</v>
      </c>
    </row>
    <row r="76" spans="1:20" ht="30" x14ac:dyDescent="0.2">
      <c r="A76" s="16"/>
      <c r="B76" s="22" t="s">
        <v>21</v>
      </c>
      <c r="C76" s="13">
        <f t="shared" ref="C76" si="139">E76+G76</f>
        <v>0</v>
      </c>
      <c r="D76" s="13">
        <f t="shared" si="132"/>
        <v>0</v>
      </c>
      <c r="E76" s="13">
        <v>0</v>
      </c>
      <c r="F76" s="13">
        <v>0</v>
      </c>
      <c r="G76" s="13">
        <v>0</v>
      </c>
      <c r="H76" s="13">
        <v>0</v>
      </c>
      <c r="I76" s="13">
        <f t="shared" ref="I76:J76" si="140">K76+M76</f>
        <v>3673258.08</v>
      </c>
      <c r="J76" s="13">
        <f t="shared" si="140"/>
        <v>3673258.08</v>
      </c>
      <c r="K76" s="13">
        <v>3673258.08</v>
      </c>
      <c r="L76" s="13">
        <f>3673258.08</f>
        <v>3673258.08</v>
      </c>
      <c r="M76" s="13">
        <v>0</v>
      </c>
      <c r="N76" s="13">
        <v>0</v>
      </c>
      <c r="O76" s="13">
        <f t="shared" ref="O76:P76" si="141">Q76+S76</f>
        <v>0</v>
      </c>
      <c r="P76" s="13">
        <f t="shared" si="141"/>
        <v>0</v>
      </c>
      <c r="Q76" s="13">
        <v>0</v>
      </c>
      <c r="R76" s="13">
        <v>0</v>
      </c>
      <c r="S76" s="13">
        <v>0</v>
      </c>
      <c r="T76" s="13">
        <v>0</v>
      </c>
    </row>
    <row r="77" spans="1:20" ht="105" x14ac:dyDescent="0.2">
      <c r="A77" s="16" t="s">
        <v>0</v>
      </c>
      <c r="B77" s="21" t="s">
        <v>51</v>
      </c>
      <c r="C77" s="13">
        <f>E77+G77</f>
        <v>0</v>
      </c>
      <c r="D77" s="13">
        <f t="shared" si="128"/>
        <v>0</v>
      </c>
      <c r="E77" s="13">
        <f>E78</f>
        <v>0</v>
      </c>
      <c r="F77" s="13">
        <f t="shared" ref="F77:F81" si="142">F78</f>
        <v>0</v>
      </c>
      <c r="G77" s="13">
        <f t="shared" ref="G77:G81" si="143">G78</f>
        <v>0</v>
      </c>
      <c r="H77" s="13">
        <f>H78</f>
        <v>0</v>
      </c>
      <c r="I77" s="13">
        <f>K77+M77</f>
        <v>36475.379999999997</v>
      </c>
      <c r="J77" s="13">
        <f>L77+N77</f>
        <v>36288.46</v>
      </c>
      <c r="K77" s="13">
        <f>K78</f>
        <v>36475.379999999997</v>
      </c>
      <c r="L77" s="13">
        <f t="shared" ref="L77:M81" si="144">L78</f>
        <v>36288.46</v>
      </c>
      <c r="M77" s="13">
        <f t="shared" si="144"/>
        <v>0</v>
      </c>
      <c r="N77" s="13">
        <f>N78</f>
        <v>0</v>
      </c>
      <c r="O77" s="13">
        <f>Q77+S77</f>
        <v>0</v>
      </c>
      <c r="P77" s="13">
        <f>R77+T77</f>
        <v>0</v>
      </c>
      <c r="Q77" s="13">
        <f>Q78</f>
        <v>0</v>
      </c>
      <c r="R77" s="13">
        <f t="shared" ref="R77:R81" si="145">R78</f>
        <v>0</v>
      </c>
      <c r="S77" s="13">
        <f t="shared" ref="S77:S81" si="146">S78</f>
        <v>0</v>
      </c>
      <c r="T77" s="13">
        <f>T78</f>
        <v>0</v>
      </c>
    </row>
    <row r="78" spans="1:20" ht="30" x14ac:dyDescent="0.2">
      <c r="A78" s="16"/>
      <c r="B78" s="22" t="s">
        <v>21</v>
      </c>
      <c r="C78" s="13">
        <f t="shared" si="128"/>
        <v>0</v>
      </c>
      <c r="D78" s="13">
        <f t="shared" si="128"/>
        <v>0</v>
      </c>
      <c r="E78" s="13">
        <v>0</v>
      </c>
      <c r="F78" s="13">
        <v>0</v>
      </c>
      <c r="G78" s="13">
        <v>0</v>
      </c>
      <c r="H78" s="13">
        <v>0</v>
      </c>
      <c r="I78" s="13">
        <f t="shared" si="130"/>
        <v>36475.379999999997</v>
      </c>
      <c r="J78" s="13">
        <f t="shared" si="130"/>
        <v>36288.46</v>
      </c>
      <c r="K78" s="13">
        <v>36475.379999999997</v>
      </c>
      <c r="L78" s="13">
        <v>36288.46</v>
      </c>
      <c r="M78" s="13">
        <v>0</v>
      </c>
      <c r="N78" s="13">
        <v>0</v>
      </c>
      <c r="O78" s="13">
        <f t="shared" si="131"/>
        <v>0</v>
      </c>
      <c r="P78" s="13">
        <f t="shared" si="131"/>
        <v>0</v>
      </c>
      <c r="Q78" s="13">
        <v>0</v>
      </c>
      <c r="R78" s="13">
        <v>0</v>
      </c>
      <c r="S78" s="13">
        <v>0</v>
      </c>
      <c r="T78" s="13">
        <v>0</v>
      </c>
    </row>
    <row r="79" spans="1:20" ht="195" customHeight="1" x14ac:dyDescent="0.2">
      <c r="A79" s="16"/>
      <c r="B79" s="21" t="s">
        <v>69</v>
      </c>
      <c r="C79" s="13">
        <f>E79+G79</f>
        <v>0</v>
      </c>
      <c r="D79" s="13">
        <f t="shared" ref="D79:D82" si="147">F79+H79</f>
        <v>0</v>
      </c>
      <c r="E79" s="13">
        <f>E80</f>
        <v>0</v>
      </c>
      <c r="F79" s="13">
        <f t="shared" si="142"/>
        <v>0</v>
      </c>
      <c r="G79" s="13">
        <f t="shared" si="143"/>
        <v>0</v>
      </c>
      <c r="H79" s="13">
        <f>H80</f>
        <v>0</v>
      </c>
      <c r="I79" s="13">
        <f>K79+M79</f>
        <v>3839.68</v>
      </c>
      <c r="J79" s="13">
        <f>L79+N79</f>
        <v>3839.68</v>
      </c>
      <c r="K79" s="13">
        <f>K80</f>
        <v>3839.68</v>
      </c>
      <c r="L79" s="13">
        <f t="shared" si="144"/>
        <v>3839.68</v>
      </c>
      <c r="M79" s="13">
        <f t="shared" si="144"/>
        <v>0</v>
      </c>
      <c r="N79" s="13">
        <f>N80</f>
        <v>0</v>
      </c>
      <c r="O79" s="13">
        <f>Q79+S79</f>
        <v>0</v>
      </c>
      <c r="P79" s="13">
        <f>R79+T79</f>
        <v>0</v>
      </c>
      <c r="Q79" s="13">
        <f>Q80</f>
        <v>0</v>
      </c>
      <c r="R79" s="13">
        <f t="shared" si="145"/>
        <v>0</v>
      </c>
      <c r="S79" s="13">
        <f t="shared" si="146"/>
        <v>0</v>
      </c>
      <c r="T79" s="13">
        <f>T80</f>
        <v>0</v>
      </c>
    </row>
    <row r="80" spans="1:20" ht="30" x14ac:dyDescent="0.2">
      <c r="A80" s="16"/>
      <c r="B80" s="22" t="s">
        <v>21</v>
      </c>
      <c r="C80" s="13">
        <f t="shared" ref="C80" si="148">E80+G80</f>
        <v>0</v>
      </c>
      <c r="D80" s="13">
        <f t="shared" si="147"/>
        <v>0</v>
      </c>
      <c r="E80" s="13">
        <v>0</v>
      </c>
      <c r="F80" s="13">
        <v>0</v>
      </c>
      <c r="G80" s="13">
        <v>0</v>
      </c>
      <c r="H80" s="13">
        <v>0</v>
      </c>
      <c r="I80" s="13">
        <f t="shared" ref="I80" si="149">K80+M80</f>
        <v>3839.68</v>
      </c>
      <c r="J80" s="13">
        <f t="shared" ref="J80" si="150">L80+N80</f>
        <v>3839.68</v>
      </c>
      <c r="K80" s="13">
        <v>3839.68</v>
      </c>
      <c r="L80" s="13">
        <v>3839.68</v>
      </c>
      <c r="M80" s="13">
        <v>0</v>
      </c>
      <c r="N80" s="13">
        <v>0</v>
      </c>
      <c r="O80" s="13">
        <f t="shared" ref="O80" si="151">Q80+S80</f>
        <v>0</v>
      </c>
      <c r="P80" s="13">
        <f t="shared" ref="P80" si="152">R80+T80</f>
        <v>0</v>
      </c>
      <c r="Q80" s="13">
        <v>0</v>
      </c>
      <c r="R80" s="13">
        <v>0</v>
      </c>
      <c r="S80" s="13">
        <v>0</v>
      </c>
      <c r="T80" s="13">
        <v>0</v>
      </c>
    </row>
    <row r="81" spans="1:20" ht="60" x14ac:dyDescent="0.2">
      <c r="A81" s="16"/>
      <c r="B81" s="21" t="s">
        <v>73</v>
      </c>
      <c r="C81" s="13">
        <f>E81+G81</f>
        <v>70207.899999999994</v>
      </c>
      <c r="D81" s="13">
        <f t="shared" si="147"/>
        <v>55813.979999999996</v>
      </c>
      <c r="E81" s="13">
        <f>E82</f>
        <v>55927.85</v>
      </c>
      <c r="F81" s="13">
        <f t="shared" si="142"/>
        <v>44461.599999999999</v>
      </c>
      <c r="G81" s="13">
        <f t="shared" si="143"/>
        <v>14280.05</v>
      </c>
      <c r="H81" s="13">
        <f>H82</f>
        <v>11352.38</v>
      </c>
      <c r="I81" s="13">
        <f>K81+M81</f>
        <v>0</v>
      </c>
      <c r="J81" s="13">
        <f>L81+N81</f>
        <v>0</v>
      </c>
      <c r="K81" s="13">
        <f>K82</f>
        <v>0</v>
      </c>
      <c r="L81" s="13">
        <f t="shared" si="144"/>
        <v>0</v>
      </c>
      <c r="M81" s="13">
        <f t="shared" si="144"/>
        <v>0</v>
      </c>
      <c r="N81" s="13">
        <f>N82</f>
        <v>0</v>
      </c>
      <c r="O81" s="13">
        <f>Q81+S81</f>
        <v>0</v>
      </c>
      <c r="P81" s="13">
        <f>R81+T81</f>
        <v>0</v>
      </c>
      <c r="Q81" s="13">
        <f>Q82</f>
        <v>0</v>
      </c>
      <c r="R81" s="13">
        <f t="shared" si="145"/>
        <v>0</v>
      </c>
      <c r="S81" s="13">
        <f t="shared" si="146"/>
        <v>0</v>
      </c>
      <c r="T81" s="13">
        <f>T82</f>
        <v>0</v>
      </c>
    </row>
    <row r="82" spans="1:20" ht="30" x14ac:dyDescent="0.2">
      <c r="A82" s="16"/>
      <c r="B82" s="22" t="s">
        <v>21</v>
      </c>
      <c r="C82" s="13">
        <f t="shared" ref="C82" si="153">E82+G82</f>
        <v>70207.899999999994</v>
      </c>
      <c r="D82" s="13">
        <f t="shared" si="147"/>
        <v>55813.979999999996</v>
      </c>
      <c r="E82" s="13">
        <v>55927.85</v>
      </c>
      <c r="F82" s="13">
        <v>44461.599999999999</v>
      </c>
      <c r="G82" s="13">
        <v>14280.05</v>
      </c>
      <c r="H82" s="13">
        <v>11352.38</v>
      </c>
      <c r="I82" s="13">
        <f t="shared" ref="I82" si="154">K82+M82</f>
        <v>0</v>
      </c>
      <c r="J82" s="13">
        <f t="shared" ref="J82" si="155">L82+N82</f>
        <v>0</v>
      </c>
      <c r="K82" s="13">
        <v>0</v>
      </c>
      <c r="L82" s="13">
        <v>0</v>
      </c>
      <c r="M82" s="13">
        <v>0</v>
      </c>
      <c r="N82" s="13">
        <v>0</v>
      </c>
      <c r="O82" s="13">
        <f t="shared" ref="O82" si="156">Q82+S82</f>
        <v>0</v>
      </c>
      <c r="P82" s="13">
        <f t="shared" ref="P82" si="157">R82+T82</f>
        <v>0</v>
      </c>
      <c r="Q82" s="13">
        <v>0</v>
      </c>
      <c r="R82" s="13">
        <v>0</v>
      </c>
      <c r="S82" s="13">
        <v>0</v>
      </c>
      <c r="T82" s="13">
        <v>0</v>
      </c>
    </row>
    <row r="83" spans="1:20" ht="120" x14ac:dyDescent="0.2">
      <c r="A83" s="16"/>
      <c r="B83" s="25" t="s">
        <v>80</v>
      </c>
      <c r="C83" s="13">
        <f>E83+G83</f>
        <v>312</v>
      </c>
      <c r="D83" s="13">
        <f>F83+H83</f>
        <v>280.51</v>
      </c>
      <c r="E83" s="13">
        <f>E84</f>
        <v>312</v>
      </c>
      <c r="F83" s="13">
        <f>F84</f>
        <v>280.51</v>
      </c>
      <c r="G83" s="13">
        <f>G84</f>
        <v>0</v>
      </c>
      <c r="H83" s="13">
        <f>H84</f>
        <v>0</v>
      </c>
      <c r="I83" s="13">
        <f>K83+M83</f>
        <v>0</v>
      </c>
      <c r="J83" s="13">
        <f>L83+N83</f>
        <v>0</v>
      </c>
      <c r="K83" s="13">
        <f>K84</f>
        <v>0</v>
      </c>
      <c r="L83" s="13">
        <f>L84</f>
        <v>0</v>
      </c>
      <c r="M83" s="13">
        <f>M84</f>
        <v>0</v>
      </c>
      <c r="N83" s="13">
        <f>N84</f>
        <v>0</v>
      </c>
      <c r="O83" s="13">
        <f>Q83+S83</f>
        <v>0</v>
      </c>
      <c r="P83" s="13">
        <f>R83+T83</f>
        <v>0</v>
      </c>
      <c r="Q83" s="13">
        <f>Q84</f>
        <v>0</v>
      </c>
      <c r="R83" s="13">
        <f>R84</f>
        <v>0</v>
      </c>
      <c r="S83" s="13">
        <f>S84</f>
        <v>0</v>
      </c>
      <c r="T83" s="13">
        <f>T84</f>
        <v>0</v>
      </c>
    </row>
    <row r="84" spans="1:20" ht="30" x14ac:dyDescent="0.2">
      <c r="A84" s="16"/>
      <c r="B84" s="22" t="s">
        <v>21</v>
      </c>
      <c r="C84" s="13">
        <f>E84+G84</f>
        <v>312</v>
      </c>
      <c r="D84" s="13">
        <f>F84+H84</f>
        <v>280.51</v>
      </c>
      <c r="E84" s="13">
        <v>312</v>
      </c>
      <c r="F84" s="13">
        <v>280.51</v>
      </c>
      <c r="G84" s="13">
        <v>0</v>
      </c>
      <c r="H84" s="13">
        <v>0</v>
      </c>
      <c r="I84" s="13">
        <f>K84+M84</f>
        <v>0</v>
      </c>
      <c r="J84" s="13">
        <f>L84+N84</f>
        <v>0</v>
      </c>
      <c r="K84" s="13">
        <v>0</v>
      </c>
      <c r="L84" s="13">
        <v>0</v>
      </c>
      <c r="M84" s="13">
        <v>0</v>
      </c>
      <c r="N84" s="13">
        <v>0</v>
      </c>
      <c r="O84" s="13">
        <f>Q84+S84</f>
        <v>0</v>
      </c>
      <c r="P84" s="13">
        <f>R84+T84</f>
        <v>0</v>
      </c>
      <c r="Q84" s="13">
        <v>0</v>
      </c>
      <c r="R84" s="13">
        <v>0</v>
      </c>
      <c r="S84" s="13">
        <v>0</v>
      </c>
      <c r="T84" s="13">
        <v>0</v>
      </c>
    </row>
    <row r="85" spans="1:20" ht="45" x14ac:dyDescent="0.2">
      <c r="A85" s="16" t="s">
        <v>0</v>
      </c>
      <c r="B85" s="23" t="s">
        <v>28</v>
      </c>
      <c r="C85" s="13">
        <f t="shared" si="128"/>
        <v>0</v>
      </c>
      <c r="D85" s="13">
        <f t="shared" si="128"/>
        <v>0</v>
      </c>
      <c r="E85" s="13">
        <f>SUM(E86:E87)</f>
        <v>0</v>
      </c>
      <c r="F85" s="13">
        <f>SUM(F86:F87)</f>
        <v>0</v>
      </c>
      <c r="G85" s="13">
        <f>SUM(G86:G87)</f>
        <v>0</v>
      </c>
      <c r="H85" s="13">
        <f>SUM(H86:H87)</f>
        <v>0</v>
      </c>
      <c r="I85" s="13">
        <f t="shared" si="130"/>
        <v>0</v>
      </c>
      <c r="J85" s="13">
        <f t="shared" si="130"/>
        <v>0</v>
      </c>
      <c r="K85" s="13">
        <f>SUM(K86:K87)</f>
        <v>0</v>
      </c>
      <c r="L85" s="13">
        <f>SUM(L86:L87)</f>
        <v>0</v>
      </c>
      <c r="M85" s="13">
        <f>SUM(M86:M87)</f>
        <v>0</v>
      </c>
      <c r="N85" s="13">
        <f>SUM(N86:N87)</f>
        <v>0</v>
      </c>
      <c r="O85" s="13">
        <f t="shared" si="131"/>
        <v>14280.49</v>
      </c>
      <c r="P85" s="13">
        <f t="shared" si="131"/>
        <v>13630.48</v>
      </c>
      <c r="Q85" s="13">
        <f>SUM(Q86:Q87)</f>
        <v>14280.49</v>
      </c>
      <c r="R85" s="13">
        <f>SUM(R86:R87)</f>
        <v>13630.48</v>
      </c>
      <c r="S85" s="13">
        <f>SUM(S86:S87)</f>
        <v>0</v>
      </c>
      <c r="T85" s="13">
        <f>SUM(T86:T87)</f>
        <v>0</v>
      </c>
    </row>
    <row r="86" spans="1:20" ht="30" x14ac:dyDescent="0.2">
      <c r="A86" s="16"/>
      <c r="B86" s="22" t="s">
        <v>21</v>
      </c>
      <c r="C86" s="13">
        <f t="shared" si="128"/>
        <v>0</v>
      </c>
      <c r="D86" s="13">
        <f t="shared" si="128"/>
        <v>0</v>
      </c>
      <c r="E86" s="13">
        <v>0</v>
      </c>
      <c r="F86" s="13">
        <v>0</v>
      </c>
      <c r="G86" s="13">
        <v>0</v>
      </c>
      <c r="H86" s="13">
        <v>0</v>
      </c>
      <c r="I86" s="13">
        <f t="shared" si="130"/>
        <v>0</v>
      </c>
      <c r="J86" s="13">
        <f t="shared" si="130"/>
        <v>0</v>
      </c>
      <c r="K86" s="13">
        <v>0</v>
      </c>
      <c r="L86" s="13">
        <v>0</v>
      </c>
      <c r="M86" s="13">
        <v>0</v>
      </c>
      <c r="N86" s="13">
        <v>0</v>
      </c>
      <c r="O86" s="13">
        <f t="shared" si="131"/>
        <v>14080.49</v>
      </c>
      <c r="P86" s="13">
        <f t="shared" si="131"/>
        <v>13430.48</v>
      </c>
      <c r="Q86" s="13">
        <v>14080.49</v>
      </c>
      <c r="R86" s="13">
        <v>13430.48</v>
      </c>
      <c r="S86" s="13">
        <v>0</v>
      </c>
      <c r="T86" s="13">
        <v>0</v>
      </c>
    </row>
    <row r="87" spans="1:20" ht="15" x14ac:dyDescent="0.2">
      <c r="A87" s="16"/>
      <c r="B87" s="22" t="s">
        <v>20</v>
      </c>
      <c r="C87" s="13">
        <f t="shared" ref="C87:D89" si="158">E87+G87</f>
        <v>0</v>
      </c>
      <c r="D87" s="13">
        <f t="shared" si="158"/>
        <v>0</v>
      </c>
      <c r="E87" s="13">
        <v>0</v>
      </c>
      <c r="F87" s="13">
        <v>0</v>
      </c>
      <c r="G87" s="13">
        <v>0</v>
      </c>
      <c r="H87" s="13">
        <v>0</v>
      </c>
      <c r="I87" s="13">
        <f t="shared" ref="I87:J89" si="159">K87+M87</f>
        <v>0</v>
      </c>
      <c r="J87" s="13">
        <f t="shared" si="159"/>
        <v>0</v>
      </c>
      <c r="K87" s="13">
        <v>0</v>
      </c>
      <c r="L87" s="13">
        <v>0</v>
      </c>
      <c r="M87" s="13">
        <v>0</v>
      </c>
      <c r="N87" s="13">
        <v>0</v>
      </c>
      <c r="O87" s="13">
        <f t="shared" ref="O87:P89" si="160">Q87+S87</f>
        <v>200</v>
      </c>
      <c r="P87" s="13">
        <f t="shared" si="160"/>
        <v>200</v>
      </c>
      <c r="Q87" s="13">
        <v>200</v>
      </c>
      <c r="R87" s="13">
        <v>200</v>
      </c>
      <c r="S87" s="13">
        <v>0</v>
      </c>
      <c r="T87" s="13">
        <v>0</v>
      </c>
    </row>
    <row r="88" spans="1:20" ht="45" x14ac:dyDescent="0.2">
      <c r="A88" s="16"/>
      <c r="B88" s="25" t="s">
        <v>75</v>
      </c>
      <c r="C88" s="13">
        <f t="shared" si="158"/>
        <v>0</v>
      </c>
      <c r="D88" s="13">
        <f t="shared" si="158"/>
        <v>0</v>
      </c>
      <c r="E88" s="13">
        <f>E89+E90</f>
        <v>0</v>
      </c>
      <c r="F88" s="13">
        <f>F89+F90</f>
        <v>0</v>
      </c>
      <c r="G88" s="13">
        <f>G89+G90</f>
        <v>0</v>
      </c>
      <c r="H88" s="13">
        <f>H89+H90</f>
        <v>0</v>
      </c>
      <c r="I88" s="13">
        <f t="shared" si="159"/>
        <v>0</v>
      </c>
      <c r="J88" s="13">
        <f t="shared" si="159"/>
        <v>0</v>
      </c>
      <c r="K88" s="13">
        <f>K89+K90</f>
        <v>0</v>
      </c>
      <c r="L88" s="13">
        <f>L89+L90</f>
        <v>0</v>
      </c>
      <c r="M88" s="13">
        <f>M89+M90</f>
        <v>0</v>
      </c>
      <c r="N88" s="13">
        <f>N89+N90</f>
        <v>0</v>
      </c>
      <c r="O88" s="13">
        <f t="shared" si="160"/>
        <v>14029.230000000001</v>
      </c>
      <c r="P88" s="13">
        <f t="shared" si="160"/>
        <v>14029.230000000001</v>
      </c>
      <c r="Q88" s="13">
        <f>Q89+Q90</f>
        <v>14029.230000000001</v>
      </c>
      <c r="R88" s="13">
        <f>R89+R90</f>
        <v>14029.230000000001</v>
      </c>
      <c r="S88" s="13">
        <f>S89+S90</f>
        <v>0</v>
      </c>
      <c r="T88" s="13">
        <f>T89+T90</f>
        <v>0</v>
      </c>
    </row>
    <row r="89" spans="1:20" ht="30" x14ac:dyDescent="0.2">
      <c r="A89" s="16"/>
      <c r="B89" s="22" t="s">
        <v>21</v>
      </c>
      <c r="C89" s="13">
        <f t="shared" si="158"/>
        <v>0</v>
      </c>
      <c r="D89" s="13">
        <f t="shared" si="158"/>
        <v>0</v>
      </c>
      <c r="E89" s="13">
        <v>0</v>
      </c>
      <c r="F89" s="13">
        <v>0</v>
      </c>
      <c r="G89" s="13">
        <v>0</v>
      </c>
      <c r="H89" s="13">
        <v>0</v>
      </c>
      <c r="I89" s="13">
        <f t="shared" si="159"/>
        <v>0</v>
      </c>
      <c r="J89" s="13">
        <f t="shared" si="159"/>
        <v>0</v>
      </c>
      <c r="K89" s="13">
        <v>0</v>
      </c>
      <c r="L89" s="13">
        <v>0</v>
      </c>
      <c r="M89" s="13">
        <v>0</v>
      </c>
      <c r="N89" s="13">
        <v>0</v>
      </c>
      <c r="O89" s="13">
        <f t="shared" si="160"/>
        <v>13374.53</v>
      </c>
      <c r="P89" s="13">
        <f t="shared" si="160"/>
        <v>13374.53</v>
      </c>
      <c r="Q89" s="13">
        <v>13374.53</v>
      </c>
      <c r="R89" s="13">
        <v>13374.53</v>
      </c>
      <c r="S89" s="13">
        <v>0</v>
      </c>
      <c r="T89" s="13">
        <v>0</v>
      </c>
    </row>
    <row r="90" spans="1:20" ht="30" x14ac:dyDescent="0.2">
      <c r="A90" s="16"/>
      <c r="B90" s="22" t="s">
        <v>30</v>
      </c>
      <c r="C90" s="13">
        <f t="shared" ref="C90:D90" si="161">E90+G90</f>
        <v>0</v>
      </c>
      <c r="D90" s="13">
        <f t="shared" si="161"/>
        <v>0</v>
      </c>
      <c r="E90" s="13">
        <v>0</v>
      </c>
      <c r="F90" s="13">
        <v>0</v>
      </c>
      <c r="G90" s="13">
        <v>0</v>
      </c>
      <c r="H90" s="13">
        <v>0</v>
      </c>
      <c r="I90" s="13">
        <f t="shared" si="130"/>
        <v>0</v>
      </c>
      <c r="J90" s="13">
        <f t="shared" si="130"/>
        <v>0</v>
      </c>
      <c r="K90" s="13">
        <v>0</v>
      </c>
      <c r="L90" s="13">
        <v>0</v>
      </c>
      <c r="M90" s="13">
        <v>0</v>
      </c>
      <c r="N90" s="13">
        <v>0</v>
      </c>
      <c r="O90" s="13">
        <f t="shared" si="131"/>
        <v>654.70000000000005</v>
      </c>
      <c r="P90" s="13">
        <f t="shared" si="131"/>
        <v>654.70000000000005</v>
      </c>
      <c r="Q90" s="13">
        <v>654.70000000000005</v>
      </c>
      <c r="R90" s="13">
        <v>654.70000000000005</v>
      </c>
      <c r="S90" s="13">
        <v>0</v>
      </c>
      <c r="T90" s="13">
        <v>0</v>
      </c>
    </row>
    <row r="91" spans="1:20" ht="60" x14ac:dyDescent="0.2">
      <c r="A91" s="16" t="s">
        <v>0</v>
      </c>
      <c r="B91" s="21" t="s">
        <v>76</v>
      </c>
      <c r="C91" s="13">
        <f t="shared" ref="C91:D91" si="162">E91+G91</f>
        <v>0</v>
      </c>
      <c r="D91" s="13">
        <f t="shared" si="162"/>
        <v>0</v>
      </c>
      <c r="E91" s="13">
        <f>E92</f>
        <v>0</v>
      </c>
      <c r="F91" s="13">
        <f t="shared" ref="F91:H91" si="163">F92</f>
        <v>0</v>
      </c>
      <c r="G91" s="13">
        <f>G92</f>
        <v>0</v>
      </c>
      <c r="H91" s="13">
        <f t="shared" si="163"/>
        <v>0</v>
      </c>
      <c r="I91" s="13">
        <f t="shared" si="130"/>
        <v>0</v>
      </c>
      <c r="J91" s="13">
        <f t="shared" si="130"/>
        <v>0</v>
      </c>
      <c r="K91" s="13">
        <f>K92</f>
        <v>0</v>
      </c>
      <c r="L91" s="13">
        <f t="shared" ref="L91" si="164">L92</f>
        <v>0</v>
      </c>
      <c r="M91" s="13">
        <f t="shared" ref="M91" si="165">M92</f>
        <v>0</v>
      </c>
      <c r="N91" s="13">
        <f t="shared" ref="N91" si="166">N92</f>
        <v>0</v>
      </c>
      <c r="O91" s="13">
        <f t="shared" si="131"/>
        <v>69422.600000000006</v>
      </c>
      <c r="P91" s="13">
        <f t="shared" si="131"/>
        <v>64413.19</v>
      </c>
      <c r="Q91" s="13">
        <f>Q92</f>
        <v>0</v>
      </c>
      <c r="R91" s="13">
        <f t="shared" ref="R91" si="167">R92</f>
        <v>0</v>
      </c>
      <c r="S91" s="13">
        <f>S92</f>
        <v>69422.600000000006</v>
      </c>
      <c r="T91" s="13">
        <f>T92</f>
        <v>64413.19</v>
      </c>
    </row>
    <row r="92" spans="1:20" ht="30" x14ac:dyDescent="0.2">
      <c r="A92" s="16"/>
      <c r="B92" s="22" t="s">
        <v>21</v>
      </c>
      <c r="C92" s="13">
        <f t="shared" ref="C92" si="168">E92+G92</f>
        <v>0</v>
      </c>
      <c r="D92" s="13">
        <f t="shared" ref="D92" si="169">F92+H92</f>
        <v>0</v>
      </c>
      <c r="E92" s="13">
        <v>0</v>
      </c>
      <c r="F92" s="13">
        <v>0</v>
      </c>
      <c r="G92" s="13">
        <v>0</v>
      </c>
      <c r="H92" s="13">
        <v>0</v>
      </c>
      <c r="I92" s="13">
        <f t="shared" si="130"/>
        <v>0</v>
      </c>
      <c r="J92" s="13">
        <f t="shared" si="130"/>
        <v>0</v>
      </c>
      <c r="K92" s="13">
        <v>0</v>
      </c>
      <c r="L92" s="13">
        <v>0</v>
      </c>
      <c r="M92" s="13">
        <v>0</v>
      </c>
      <c r="N92" s="13">
        <v>0</v>
      </c>
      <c r="O92" s="13">
        <f t="shared" si="131"/>
        <v>69422.600000000006</v>
      </c>
      <c r="P92" s="13">
        <f t="shared" si="131"/>
        <v>64413.19</v>
      </c>
      <c r="Q92" s="13">
        <v>0</v>
      </c>
      <c r="R92" s="13">
        <v>0</v>
      </c>
      <c r="S92" s="13">
        <v>69422.600000000006</v>
      </c>
      <c r="T92" s="13">
        <v>64413.19</v>
      </c>
    </row>
    <row r="93" spans="1:20" ht="123.75" customHeight="1" x14ac:dyDescent="0.2">
      <c r="A93" s="16"/>
      <c r="B93" s="32" t="s">
        <v>70</v>
      </c>
      <c r="C93" s="13">
        <f t="shared" ref="C93:D98" si="170">E93+G93</f>
        <v>0</v>
      </c>
      <c r="D93" s="13">
        <f t="shared" si="170"/>
        <v>0</v>
      </c>
      <c r="E93" s="13">
        <f>E94</f>
        <v>0</v>
      </c>
      <c r="F93" s="13">
        <f t="shared" ref="F93" si="171">F94</f>
        <v>0</v>
      </c>
      <c r="G93" s="13">
        <f t="shared" ref="G93" si="172">G94</f>
        <v>0</v>
      </c>
      <c r="H93" s="13">
        <f t="shared" ref="H93" si="173">H94</f>
        <v>0</v>
      </c>
      <c r="I93" s="13">
        <f t="shared" si="130"/>
        <v>3905712.16</v>
      </c>
      <c r="J93" s="13">
        <f t="shared" si="130"/>
        <v>3905712.16</v>
      </c>
      <c r="K93" s="13">
        <f>K94</f>
        <v>3905712.16</v>
      </c>
      <c r="L93" s="13">
        <f t="shared" ref="L93:N93" si="174">L94</f>
        <v>3905712.16</v>
      </c>
      <c r="M93" s="13">
        <f t="shared" si="174"/>
        <v>0</v>
      </c>
      <c r="N93" s="13">
        <f t="shared" si="174"/>
        <v>0</v>
      </c>
      <c r="O93" s="13">
        <f t="shared" si="131"/>
        <v>0</v>
      </c>
      <c r="P93" s="13">
        <f t="shared" si="131"/>
        <v>0</v>
      </c>
      <c r="Q93" s="13">
        <f>Q94</f>
        <v>0</v>
      </c>
      <c r="R93" s="13">
        <f t="shared" ref="R93" si="175">R94</f>
        <v>0</v>
      </c>
      <c r="S93" s="13">
        <f t="shared" ref="S93" si="176">S94</f>
        <v>0</v>
      </c>
      <c r="T93" s="13">
        <f t="shared" ref="T93" si="177">T94</f>
        <v>0</v>
      </c>
    </row>
    <row r="94" spans="1:20" ht="30" x14ac:dyDescent="0.2">
      <c r="A94" s="16"/>
      <c r="B94" s="22" t="s">
        <v>21</v>
      </c>
      <c r="C94" s="13">
        <f t="shared" si="170"/>
        <v>0</v>
      </c>
      <c r="D94" s="13">
        <f t="shared" si="170"/>
        <v>0</v>
      </c>
      <c r="E94" s="13">
        <v>0</v>
      </c>
      <c r="F94" s="13">
        <v>0</v>
      </c>
      <c r="G94" s="13">
        <v>0</v>
      </c>
      <c r="H94" s="13">
        <v>0</v>
      </c>
      <c r="I94" s="13">
        <f t="shared" si="130"/>
        <v>3905712.16</v>
      </c>
      <c r="J94" s="13">
        <f t="shared" si="130"/>
        <v>3905712.16</v>
      </c>
      <c r="K94" s="13">
        <v>3905712.16</v>
      </c>
      <c r="L94" s="13">
        <v>3905712.16</v>
      </c>
      <c r="M94" s="13">
        <v>0</v>
      </c>
      <c r="N94" s="13">
        <v>0</v>
      </c>
      <c r="O94" s="13">
        <f t="shared" si="131"/>
        <v>0</v>
      </c>
      <c r="P94" s="13">
        <f t="shared" si="131"/>
        <v>0</v>
      </c>
      <c r="Q94" s="13">
        <v>0</v>
      </c>
      <c r="R94" s="13">
        <v>0</v>
      </c>
      <c r="S94" s="13">
        <v>0</v>
      </c>
      <c r="T94" s="13">
        <v>0</v>
      </c>
    </row>
    <row r="95" spans="1:20" ht="129.75" customHeight="1" x14ac:dyDescent="0.2">
      <c r="A95" s="16" t="s">
        <v>0</v>
      </c>
      <c r="B95" s="21" t="s">
        <v>71</v>
      </c>
      <c r="C95" s="13">
        <f t="shared" si="170"/>
        <v>0</v>
      </c>
      <c r="D95" s="13">
        <f t="shared" si="170"/>
        <v>0</v>
      </c>
      <c r="E95" s="13">
        <v>0</v>
      </c>
      <c r="F95" s="13">
        <v>0</v>
      </c>
      <c r="G95" s="13">
        <v>0</v>
      </c>
      <c r="H95" s="13">
        <v>0</v>
      </c>
      <c r="I95" s="13">
        <f t="shared" si="130"/>
        <v>21724.3</v>
      </c>
      <c r="J95" s="13">
        <f t="shared" si="130"/>
        <v>21724.3</v>
      </c>
      <c r="K95" s="13">
        <f>K96</f>
        <v>21724.3</v>
      </c>
      <c r="L95" s="13">
        <f t="shared" ref="L95:T95" si="178">L96</f>
        <v>21724.3</v>
      </c>
      <c r="M95" s="13">
        <f t="shared" si="178"/>
        <v>0</v>
      </c>
      <c r="N95" s="13">
        <f t="shared" si="178"/>
        <v>0</v>
      </c>
      <c r="O95" s="13">
        <f t="shared" si="131"/>
        <v>0</v>
      </c>
      <c r="P95" s="13">
        <f t="shared" si="131"/>
        <v>0</v>
      </c>
      <c r="Q95" s="13">
        <f t="shared" si="178"/>
        <v>0</v>
      </c>
      <c r="R95" s="13">
        <f t="shared" si="178"/>
        <v>0</v>
      </c>
      <c r="S95" s="13">
        <f t="shared" si="178"/>
        <v>0</v>
      </c>
      <c r="T95" s="13">
        <f t="shared" si="178"/>
        <v>0</v>
      </c>
    </row>
    <row r="96" spans="1:20" ht="30" x14ac:dyDescent="0.2">
      <c r="A96" s="16"/>
      <c r="B96" s="22" t="s">
        <v>21</v>
      </c>
      <c r="C96" s="13">
        <f t="shared" si="170"/>
        <v>0</v>
      </c>
      <c r="D96" s="13">
        <f t="shared" si="170"/>
        <v>0</v>
      </c>
      <c r="E96" s="13">
        <v>0</v>
      </c>
      <c r="F96" s="13">
        <v>0</v>
      </c>
      <c r="G96" s="13">
        <v>0</v>
      </c>
      <c r="H96" s="13">
        <v>0</v>
      </c>
      <c r="I96" s="13">
        <f t="shared" si="130"/>
        <v>21724.3</v>
      </c>
      <c r="J96" s="13">
        <f t="shared" si="130"/>
        <v>21724.3</v>
      </c>
      <c r="K96" s="13">
        <v>21724.3</v>
      </c>
      <c r="L96" s="13">
        <v>21724.3</v>
      </c>
      <c r="M96" s="13">
        <v>0</v>
      </c>
      <c r="N96" s="13">
        <v>0</v>
      </c>
      <c r="O96" s="13">
        <f t="shared" si="131"/>
        <v>0</v>
      </c>
      <c r="P96" s="13">
        <f t="shared" si="131"/>
        <v>0</v>
      </c>
      <c r="Q96" s="13">
        <v>0</v>
      </c>
      <c r="R96" s="13">
        <v>0</v>
      </c>
      <c r="S96" s="13">
        <v>0</v>
      </c>
      <c r="T96" s="13">
        <v>0</v>
      </c>
    </row>
    <row r="97" spans="1:20" ht="105" x14ac:dyDescent="0.2">
      <c r="A97" s="16" t="s">
        <v>0</v>
      </c>
      <c r="B97" s="23" t="s">
        <v>52</v>
      </c>
      <c r="C97" s="13">
        <f t="shared" si="170"/>
        <v>0</v>
      </c>
      <c r="D97" s="13">
        <f t="shared" si="170"/>
        <v>0</v>
      </c>
      <c r="E97" s="13">
        <f>E98</f>
        <v>0</v>
      </c>
      <c r="F97" s="13">
        <f t="shared" ref="F97:H97" si="179">F98</f>
        <v>0</v>
      </c>
      <c r="G97" s="13">
        <f t="shared" si="179"/>
        <v>0</v>
      </c>
      <c r="H97" s="13">
        <f t="shared" si="179"/>
        <v>0</v>
      </c>
      <c r="I97" s="13">
        <f t="shared" si="130"/>
        <v>293128.09999999998</v>
      </c>
      <c r="J97" s="13">
        <f t="shared" si="130"/>
        <v>286478.93</v>
      </c>
      <c r="K97" s="13">
        <f>K98</f>
        <v>293128.09999999998</v>
      </c>
      <c r="L97" s="13">
        <f t="shared" ref="L97:T97" si="180">L98</f>
        <v>286478.93</v>
      </c>
      <c r="M97" s="13">
        <f t="shared" si="180"/>
        <v>0</v>
      </c>
      <c r="N97" s="13">
        <f t="shared" si="180"/>
        <v>0</v>
      </c>
      <c r="O97" s="13">
        <f t="shared" si="131"/>
        <v>0</v>
      </c>
      <c r="P97" s="13">
        <f t="shared" si="131"/>
        <v>0</v>
      </c>
      <c r="Q97" s="13">
        <f t="shared" si="180"/>
        <v>0</v>
      </c>
      <c r="R97" s="13">
        <f t="shared" si="180"/>
        <v>0</v>
      </c>
      <c r="S97" s="13">
        <f t="shared" si="180"/>
        <v>0</v>
      </c>
      <c r="T97" s="13">
        <f t="shared" si="180"/>
        <v>0</v>
      </c>
    </row>
    <row r="98" spans="1:20" ht="30" x14ac:dyDescent="0.2">
      <c r="A98" s="16"/>
      <c r="B98" s="22" t="s">
        <v>21</v>
      </c>
      <c r="C98" s="13">
        <f t="shared" si="170"/>
        <v>0</v>
      </c>
      <c r="D98" s="13">
        <f t="shared" si="170"/>
        <v>0</v>
      </c>
      <c r="E98" s="13">
        <v>0</v>
      </c>
      <c r="F98" s="13">
        <v>0</v>
      </c>
      <c r="G98" s="13">
        <v>0</v>
      </c>
      <c r="H98" s="13">
        <v>0</v>
      </c>
      <c r="I98" s="13">
        <f t="shared" si="130"/>
        <v>293128.09999999998</v>
      </c>
      <c r="J98" s="13">
        <f t="shared" si="130"/>
        <v>286478.93</v>
      </c>
      <c r="K98" s="13">
        <v>293128.09999999998</v>
      </c>
      <c r="L98" s="13">
        <f>15367.22+271111.71</f>
        <v>286478.93</v>
      </c>
      <c r="M98" s="13">
        <v>0</v>
      </c>
      <c r="N98" s="13">
        <v>0</v>
      </c>
      <c r="O98" s="13">
        <f t="shared" si="131"/>
        <v>0</v>
      </c>
      <c r="P98" s="13">
        <f t="shared" si="131"/>
        <v>0</v>
      </c>
      <c r="Q98" s="13">
        <v>0</v>
      </c>
      <c r="R98" s="13">
        <v>0</v>
      </c>
      <c r="S98" s="13">
        <v>0</v>
      </c>
      <c r="T98" s="13">
        <v>0</v>
      </c>
    </row>
    <row r="99" spans="1:20" ht="75" x14ac:dyDescent="0.2">
      <c r="A99" s="16" t="s">
        <v>0</v>
      </c>
      <c r="B99" s="30" t="s">
        <v>67</v>
      </c>
      <c r="C99" s="13">
        <f t="shared" ref="C99:D159" si="181">E99+G99</f>
        <v>18828</v>
      </c>
      <c r="D99" s="13">
        <f t="shared" si="181"/>
        <v>16474.5</v>
      </c>
      <c r="E99" s="13">
        <f>E100</f>
        <v>18828</v>
      </c>
      <c r="F99" s="13">
        <f t="shared" ref="F99:T101" si="182">F100</f>
        <v>16474.5</v>
      </c>
      <c r="G99" s="13">
        <f t="shared" si="182"/>
        <v>0</v>
      </c>
      <c r="H99" s="13">
        <f t="shared" si="182"/>
        <v>0</v>
      </c>
      <c r="I99" s="13">
        <f t="shared" si="130"/>
        <v>0</v>
      </c>
      <c r="J99" s="13">
        <f t="shared" si="130"/>
        <v>0</v>
      </c>
      <c r="K99" s="13">
        <f t="shared" si="182"/>
        <v>0</v>
      </c>
      <c r="L99" s="13">
        <f t="shared" si="182"/>
        <v>0</v>
      </c>
      <c r="M99" s="13">
        <f t="shared" si="182"/>
        <v>0</v>
      </c>
      <c r="N99" s="13">
        <f t="shared" si="182"/>
        <v>0</v>
      </c>
      <c r="O99" s="13">
        <f t="shared" si="131"/>
        <v>0</v>
      </c>
      <c r="P99" s="13">
        <f t="shared" si="131"/>
        <v>0</v>
      </c>
      <c r="Q99" s="13">
        <f t="shared" si="182"/>
        <v>0</v>
      </c>
      <c r="R99" s="13">
        <f t="shared" si="182"/>
        <v>0</v>
      </c>
      <c r="S99" s="13">
        <f t="shared" si="182"/>
        <v>0</v>
      </c>
      <c r="T99" s="13">
        <f t="shared" si="182"/>
        <v>0</v>
      </c>
    </row>
    <row r="100" spans="1:20" ht="15" x14ac:dyDescent="0.2">
      <c r="A100" s="16"/>
      <c r="B100" s="29" t="s">
        <v>20</v>
      </c>
      <c r="C100" s="13">
        <f t="shared" si="181"/>
        <v>18828</v>
      </c>
      <c r="D100" s="13">
        <f t="shared" si="181"/>
        <v>16474.5</v>
      </c>
      <c r="E100" s="13">
        <v>18828</v>
      </c>
      <c r="F100" s="13">
        <v>16474.5</v>
      </c>
      <c r="G100" s="13">
        <v>0</v>
      </c>
      <c r="H100" s="13">
        <v>0</v>
      </c>
      <c r="I100" s="13">
        <f t="shared" si="130"/>
        <v>0</v>
      </c>
      <c r="J100" s="13">
        <f t="shared" si="130"/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f t="shared" si="131"/>
        <v>0</v>
      </c>
      <c r="P100" s="13">
        <f t="shared" si="131"/>
        <v>0</v>
      </c>
      <c r="Q100" s="13">
        <v>0</v>
      </c>
      <c r="R100" s="13">
        <v>0</v>
      </c>
      <c r="S100" s="13">
        <v>0</v>
      </c>
      <c r="T100" s="13">
        <v>0</v>
      </c>
    </row>
    <row r="101" spans="1:20" ht="30" x14ac:dyDescent="0.2">
      <c r="A101" s="16"/>
      <c r="B101" s="31" t="s">
        <v>35</v>
      </c>
      <c r="C101" s="13">
        <f t="shared" ref="C101:C102" si="183">E101+G101</f>
        <v>537376.80000000005</v>
      </c>
      <c r="D101" s="13">
        <f t="shared" ref="D101:D102" si="184">F101+H101</f>
        <v>537376.23</v>
      </c>
      <c r="E101" s="13">
        <f>E102</f>
        <v>376163.8</v>
      </c>
      <c r="F101" s="13">
        <f>F102</f>
        <v>376163.36</v>
      </c>
      <c r="G101" s="13">
        <f>G102</f>
        <v>161213</v>
      </c>
      <c r="H101" s="13">
        <f>H102</f>
        <v>161212.87</v>
      </c>
      <c r="I101" s="13">
        <f t="shared" ref="I101:I102" si="185">K101+M101</f>
        <v>0</v>
      </c>
      <c r="J101" s="13">
        <f t="shared" ref="J101:J102" si="186">L101+N101</f>
        <v>0</v>
      </c>
      <c r="K101" s="13">
        <f t="shared" si="182"/>
        <v>0</v>
      </c>
      <c r="L101" s="13">
        <f t="shared" si="182"/>
        <v>0</v>
      </c>
      <c r="M101" s="13">
        <f t="shared" si="182"/>
        <v>0</v>
      </c>
      <c r="N101" s="13">
        <f t="shared" si="182"/>
        <v>0</v>
      </c>
      <c r="O101" s="13">
        <f t="shared" ref="O101:O102" si="187">Q101+S101</f>
        <v>0</v>
      </c>
      <c r="P101" s="13">
        <f t="shared" ref="P101:P102" si="188">R101+T101</f>
        <v>0</v>
      </c>
      <c r="Q101" s="13">
        <f t="shared" si="182"/>
        <v>0</v>
      </c>
      <c r="R101" s="13">
        <f t="shared" si="182"/>
        <v>0</v>
      </c>
      <c r="S101" s="13">
        <f t="shared" si="182"/>
        <v>0</v>
      </c>
      <c r="T101" s="13">
        <f t="shared" si="182"/>
        <v>0</v>
      </c>
    </row>
    <row r="102" spans="1:20" ht="15" x14ac:dyDescent="0.2">
      <c r="A102" s="16"/>
      <c r="B102" s="29" t="s">
        <v>20</v>
      </c>
      <c r="C102" s="13">
        <f t="shared" si="183"/>
        <v>537376.80000000005</v>
      </c>
      <c r="D102" s="13">
        <f t="shared" si="184"/>
        <v>537376.23</v>
      </c>
      <c r="E102" s="13">
        <v>376163.8</v>
      </c>
      <c r="F102" s="13">
        <v>376163.36</v>
      </c>
      <c r="G102" s="13">
        <v>161213</v>
      </c>
      <c r="H102" s="13">
        <v>161212.87</v>
      </c>
      <c r="I102" s="13">
        <f t="shared" si="185"/>
        <v>0</v>
      </c>
      <c r="J102" s="13">
        <f t="shared" si="186"/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f t="shared" si="187"/>
        <v>0</v>
      </c>
      <c r="P102" s="13">
        <f t="shared" si="188"/>
        <v>0</v>
      </c>
      <c r="Q102" s="13">
        <v>0</v>
      </c>
      <c r="R102" s="13">
        <v>0</v>
      </c>
      <c r="S102" s="13">
        <v>0</v>
      </c>
      <c r="T102" s="13">
        <v>0</v>
      </c>
    </row>
    <row r="103" spans="1:20" ht="97.5" customHeight="1" x14ac:dyDescent="0.2">
      <c r="A103" s="16" t="s">
        <v>0</v>
      </c>
      <c r="B103" s="23" t="s">
        <v>53</v>
      </c>
      <c r="C103" s="13">
        <f t="shared" si="181"/>
        <v>2743.6</v>
      </c>
      <c r="D103" s="13">
        <f>F103+H103</f>
        <v>2743.53</v>
      </c>
      <c r="E103" s="13">
        <f>SUM(E104:E104)</f>
        <v>2743.6</v>
      </c>
      <c r="F103" s="13">
        <f>SUM(F104:F104)</f>
        <v>2743.53</v>
      </c>
      <c r="G103" s="13">
        <f>SUM(G104:G104)</f>
        <v>0</v>
      </c>
      <c r="H103" s="13">
        <f>SUM(H104:H104)</f>
        <v>0</v>
      </c>
      <c r="I103" s="13">
        <f t="shared" si="130"/>
        <v>0</v>
      </c>
      <c r="J103" s="13">
        <f t="shared" si="130"/>
        <v>0</v>
      </c>
      <c r="K103" s="13">
        <f>SUM(K104:K104)</f>
        <v>0</v>
      </c>
      <c r="L103" s="13">
        <f>SUM(L104:L104)</f>
        <v>0</v>
      </c>
      <c r="M103" s="13">
        <f>SUM(M104:M104)</f>
        <v>0</v>
      </c>
      <c r="N103" s="13">
        <f>SUM(N104:N104)</f>
        <v>0</v>
      </c>
      <c r="O103" s="13">
        <f t="shared" si="131"/>
        <v>0</v>
      </c>
      <c r="P103" s="13">
        <f t="shared" si="131"/>
        <v>0</v>
      </c>
      <c r="Q103" s="13">
        <f>SUM(Q104:Q104)</f>
        <v>0</v>
      </c>
      <c r="R103" s="13">
        <f>SUM(R104:R104)</f>
        <v>0</v>
      </c>
      <c r="S103" s="13">
        <f>SUM(S104:S104)</f>
        <v>0</v>
      </c>
      <c r="T103" s="13">
        <f>SUM(T104:T104)</f>
        <v>0</v>
      </c>
    </row>
    <row r="104" spans="1:20" ht="30" x14ac:dyDescent="0.2">
      <c r="A104" s="16"/>
      <c r="B104" s="22" t="s">
        <v>21</v>
      </c>
      <c r="C104" s="13">
        <f t="shared" si="181"/>
        <v>2743.6</v>
      </c>
      <c r="D104" s="13">
        <f t="shared" si="181"/>
        <v>2743.53</v>
      </c>
      <c r="E104" s="13">
        <v>2743.6</v>
      </c>
      <c r="F104" s="13">
        <v>2743.53</v>
      </c>
      <c r="G104" s="13">
        <v>0</v>
      </c>
      <c r="H104" s="13">
        <v>0</v>
      </c>
      <c r="I104" s="13">
        <f t="shared" si="130"/>
        <v>0</v>
      </c>
      <c r="J104" s="13">
        <f t="shared" si="130"/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f t="shared" si="131"/>
        <v>0</v>
      </c>
      <c r="P104" s="13">
        <f t="shared" si="131"/>
        <v>0</v>
      </c>
      <c r="Q104" s="13">
        <v>0</v>
      </c>
      <c r="R104" s="13">
        <v>0</v>
      </c>
      <c r="S104" s="13">
        <v>0</v>
      </c>
      <c r="T104" s="13">
        <v>0</v>
      </c>
    </row>
    <row r="105" spans="1:20" ht="66" customHeight="1" x14ac:dyDescent="0.2">
      <c r="A105" s="16" t="s">
        <v>0</v>
      </c>
      <c r="B105" s="21" t="s">
        <v>44</v>
      </c>
      <c r="C105" s="13">
        <f>E105+G105</f>
        <v>0</v>
      </c>
      <c r="D105" s="13">
        <f>F105+H105</f>
        <v>0</v>
      </c>
      <c r="E105" s="13">
        <f>E106+E107</f>
        <v>0</v>
      </c>
      <c r="F105" s="13">
        <f t="shared" ref="F105:H105" si="189">F106+F107</f>
        <v>0</v>
      </c>
      <c r="G105" s="13">
        <f t="shared" si="189"/>
        <v>0</v>
      </c>
      <c r="H105" s="13">
        <f t="shared" si="189"/>
        <v>0</v>
      </c>
      <c r="I105" s="13">
        <f t="shared" si="130"/>
        <v>9320</v>
      </c>
      <c r="J105" s="13">
        <f t="shared" si="130"/>
        <v>9320</v>
      </c>
      <c r="K105" s="13">
        <f>K106+K107</f>
        <v>9320</v>
      </c>
      <c r="L105" s="13">
        <f t="shared" ref="L105:N105" si="190">L106+L107</f>
        <v>9320</v>
      </c>
      <c r="M105" s="13">
        <f t="shared" si="190"/>
        <v>0</v>
      </c>
      <c r="N105" s="13">
        <f t="shared" si="190"/>
        <v>0</v>
      </c>
      <c r="O105" s="13">
        <f t="shared" si="131"/>
        <v>0</v>
      </c>
      <c r="P105" s="13">
        <f t="shared" si="131"/>
        <v>0</v>
      </c>
      <c r="Q105" s="13">
        <f>Q106+Q107</f>
        <v>0</v>
      </c>
      <c r="R105" s="13">
        <f t="shared" ref="R105:T105" si="191">R106+R107</f>
        <v>0</v>
      </c>
      <c r="S105" s="13">
        <f t="shared" si="191"/>
        <v>0</v>
      </c>
      <c r="T105" s="13">
        <f t="shared" si="191"/>
        <v>0</v>
      </c>
    </row>
    <row r="106" spans="1:20" ht="15" x14ac:dyDescent="0.2">
      <c r="A106" s="16"/>
      <c r="B106" s="22" t="s">
        <v>20</v>
      </c>
      <c r="C106" s="13">
        <f t="shared" ref="C106:C111" si="192">E106+G106</f>
        <v>0</v>
      </c>
      <c r="D106" s="13">
        <f t="shared" si="181"/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f t="shared" si="130"/>
        <v>30</v>
      </c>
      <c r="J106" s="13">
        <f t="shared" si="130"/>
        <v>30</v>
      </c>
      <c r="K106" s="13">
        <v>30</v>
      </c>
      <c r="L106" s="13">
        <f>30</f>
        <v>30</v>
      </c>
      <c r="M106" s="13">
        <v>0</v>
      </c>
      <c r="N106" s="13">
        <v>0</v>
      </c>
      <c r="O106" s="13">
        <f t="shared" si="131"/>
        <v>0</v>
      </c>
      <c r="P106" s="13">
        <f t="shared" si="131"/>
        <v>0</v>
      </c>
      <c r="Q106" s="13">
        <v>0</v>
      </c>
      <c r="R106" s="13">
        <v>0</v>
      </c>
      <c r="S106" s="13">
        <v>0</v>
      </c>
      <c r="T106" s="13">
        <v>0</v>
      </c>
    </row>
    <row r="107" spans="1:20" ht="30" x14ac:dyDescent="0.2">
      <c r="A107" s="16"/>
      <c r="B107" s="22" t="s">
        <v>21</v>
      </c>
      <c r="C107" s="13">
        <f t="shared" si="192"/>
        <v>0</v>
      </c>
      <c r="D107" s="13">
        <f t="shared" si="181"/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f t="shared" ref="I107:J111" si="193">K107+M107</f>
        <v>9290</v>
      </c>
      <c r="J107" s="13">
        <f t="shared" si="193"/>
        <v>9290</v>
      </c>
      <c r="K107" s="13">
        <f>9290</f>
        <v>9290</v>
      </c>
      <c r="L107" s="13">
        <f>9290</f>
        <v>9290</v>
      </c>
      <c r="M107" s="13">
        <v>0</v>
      </c>
      <c r="N107" s="13">
        <v>0</v>
      </c>
      <c r="O107" s="13">
        <f>Q107+S107</f>
        <v>0</v>
      </c>
      <c r="P107" s="13">
        <f t="shared" si="131"/>
        <v>0</v>
      </c>
      <c r="Q107" s="13">
        <v>0</v>
      </c>
      <c r="R107" s="13">
        <v>0</v>
      </c>
      <c r="S107" s="13">
        <v>0</v>
      </c>
      <c r="T107" s="13">
        <v>0</v>
      </c>
    </row>
    <row r="108" spans="1:20" ht="75" x14ac:dyDescent="0.2">
      <c r="A108" s="16"/>
      <c r="B108" s="25" t="s">
        <v>79</v>
      </c>
      <c r="C108" s="13">
        <f t="shared" si="192"/>
        <v>102816.2</v>
      </c>
      <c r="D108" s="13">
        <f>F108+H108</f>
        <v>102816.16</v>
      </c>
      <c r="E108" s="13">
        <f>E109</f>
        <v>102816.2</v>
      </c>
      <c r="F108" s="13">
        <f>F109</f>
        <v>102816.16</v>
      </c>
      <c r="G108" s="13">
        <f>G109</f>
        <v>0</v>
      </c>
      <c r="H108" s="13">
        <f>H109</f>
        <v>0</v>
      </c>
      <c r="I108" s="13">
        <f t="shared" si="193"/>
        <v>0</v>
      </c>
      <c r="J108" s="13">
        <f t="shared" si="193"/>
        <v>0</v>
      </c>
      <c r="K108" s="13">
        <f>K109</f>
        <v>0</v>
      </c>
      <c r="L108" s="13">
        <f>L109</f>
        <v>0</v>
      </c>
      <c r="M108" s="13">
        <f>M109</f>
        <v>0</v>
      </c>
      <c r="N108" s="13">
        <f>N109</f>
        <v>0</v>
      </c>
      <c r="O108" s="13">
        <f>Q108+S108</f>
        <v>0</v>
      </c>
      <c r="P108" s="13">
        <f>R108+T108</f>
        <v>0</v>
      </c>
      <c r="Q108" s="13">
        <f>Q109</f>
        <v>0</v>
      </c>
      <c r="R108" s="13">
        <f>R109</f>
        <v>0</v>
      </c>
      <c r="S108" s="13">
        <f>S109</f>
        <v>0</v>
      </c>
      <c r="T108" s="13">
        <f>T109</f>
        <v>0</v>
      </c>
    </row>
    <row r="109" spans="1:20" ht="30" x14ac:dyDescent="0.2">
      <c r="A109" s="16"/>
      <c r="B109" s="22" t="s">
        <v>21</v>
      </c>
      <c r="C109" s="13">
        <f t="shared" si="192"/>
        <v>102816.2</v>
      </c>
      <c r="D109" s="13">
        <f>F109+H109</f>
        <v>102816.16</v>
      </c>
      <c r="E109" s="13">
        <v>102816.2</v>
      </c>
      <c r="F109" s="13">
        <v>102816.16</v>
      </c>
      <c r="G109" s="13">
        <v>0</v>
      </c>
      <c r="H109" s="13">
        <v>0</v>
      </c>
      <c r="I109" s="13">
        <f t="shared" si="193"/>
        <v>0</v>
      </c>
      <c r="J109" s="13">
        <f t="shared" si="193"/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f>Q109+S109</f>
        <v>0</v>
      </c>
      <c r="P109" s="13">
        <f>R109+T109</f>
        <v>0</v>
      </c>
      <c r="Q109" s="13">
        <v>0</v>
      </c>
      <c r="R109" s="13">
        <v>0</v>
      </c>
      <c r="S109" s="13">
        <v>0</v>
      </c>
      <c r="T109" s="13">
        <v>0</v>
      </c>
    </row>
    <row r="110" spans="1:20" ht="90" x14ac:dyDescent="0.2">
      <c r="A110" s="16"/>
      <c r="B110" s="25" t="s">
        <v>81</v>
      </c>
      <c r="C110" s="13">
        <f t="shared" si="192"/>
        <v>82723.3</v>
      </c>
      <c r="D110" s="13">
        <f>F110+H110</f>
        <v>82723.3</v>
      </c>
      <c r="E110" s="13">
        <f>E111</f>
        <v>82723.3</v>
      </c>
      <c r="F110" s="13">
        <f>F111</f>
        <v>82723.3</v>
      </c>
      <c r="G110" s="13">
        <f>G111</f>
        <v>0</v>
      </c>
      <c r="H110" s="13">
        <f>H111</f>
        <v>0</v>
      </c>
      <c r="I110" s="13">
        <f t="shared" si="193"/>
        <v>0</v>
      </c>
      <c r="J110" s="13">
        <f t="shared" si="193"/>
        <v>0</v>
      </c>
      <c r="K110" s="13">
        <f>K111</f>
        <v>0</v>
      </c>
      <c r="L110" s="13">
        <f>L111</f>
        <v>0</v>
      </c>
      <c r="M110" s="13">
        <f>M111</f>
        <v>0</v>
      </c>
      <c r="N110" s="13">
        <f>N111</f>
        <v>0</v>
      </c>
      <c r="O110" s="13">
        <f>Q110+S110</f>
        <v>0</v>
      </c>
      <c r="P110" s="13">
        <f>R110+T110</f>
        <v>0</v>
      </c>
      <c r="Q110" s="13">
        <f>Q111</f>
        <v>0</v>
      </c>
      <c r="R110" s="13">
        <f>R111</f>
        <v>0</v>
      </c>
      <c r="S110" s="13">
        <f>S111</f>
        <v>0</v>
      </c>
      <c r="T110" s="13">
        <f>T111</f>
        <v>0</v>
      </c>
    </row>
    <row r="111" spans="1:20" ht="30" x14ac:dyDescent="0.2">
      <c r="A111" s="16"/>
      <c r="B111" s="22" t="s">
        <v>21</v>
      </c>
      <c r="C111" s="13">
        <f t="shared" si="192"/>
        <v>82723.3</v>
      </c>
      <c r="D111" s="13">
        <f>F111+H111</f>
        <v>82723.3</v>
      </c>
      <c r="E111" s="13">
        <v>82723.3</v>
      </c>
      <c r="F111" s="13">
        <v>82723.3</v>
      </c>
      <c r="G111" s="13">
        <v>0</v>
      </c>
      <c r="H111" s="13">
        <v>0</v>
      </c>
      <c r="I111" s="13">
        <f t="shared" si="193"/>
        <v>0</v>
      </c>
      <c r="J111" s="13">
        <f t="shared" si="193"/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f>Q111+S111</f>
        <v>0</v>
      </c>
      <c r="P111" s="13">
        <f>R111+T111</f>
        <v>0</v>
      </c>
      <c r="Q111" s="13">
        <v>0</v>
      </c>
      <c r="R111" s="13">
        <v>0</v>
      </c>
      <c r="S111" s="13">
        <v>0</v>
      </c>
      <c r="T111" s="13">
        <v>0</v>
      </c>
    </row>
    <row r="112" spans="1:20" ht="123.75" customHeight="1" x14ac:dyDescent="0.2">
      <c r="A112" s="16"/>
      <c r="B112" s="21" t="s">
        <v>77</v>
      </c>
      <c r="C112" s="13">
        <f t="shared" si="181"/>
        <v>0</v>
      </c>
      <c r="D112" s="13">
        <f t="shared" si="181"/>
        <v>0</v>
      </c>
      <c r="E112" s="13">
        <f>E113</f>
        <v>0</v>
      </c>
      <c r="F112" s="13">
        <f t="shared" ref="F112:H112" si="194">F113</f>
        <v>0</v>
      </c>
      <c r="G112" s="13">
        <f t="shared" si="194"/>
        <v>0</v>
      </c>
      <c r="H112" s="13">
        <f t="shared" si="194"/>
        <v>0</v>
      </c>
      <c r="I112" s="13">
        <f t="shared" ref="I112:J113" si="195">K112+M112</f>
        <v>0</v>
      </c>
      <c r="J112" s="13">
        <f t="shared" si="195"/>
        <v>0</v>
      </c>
      <c r="K112" s="13">
        <f>K113</f>
        <v>0</v>
      </c>
      <c r="L112" s="13">
        <f t="shared" ref="L112:N112" si="196">L113</f>
        <v>0</v>
      </c>
      <c r="M112" s="13">
        <f t="shared" si="196"/>
        <v>0</v>
      </c>
      <c r="N112" s="13">
        <f t="shared" si="196"/>
        <v>0</v>
      </c>
      <c r="O112" s="13">
        <f t="shared" ref="O112:P113" si="197">Q112+S112</f>
        <v>6942.3</v>
      </c>
      <c r="P112" s="13">
        <f t="shared" si="197"/>
        <v>6398.26</v>
      </c>
      <c r="Q112" s="13">
        <f>Q113</f>
        <v>6942.3</v>
      </c>
      <c r="R112" s="13">
        <f t="shared" ref="R112:T112" si="198">R113</f>
        <v>6398.26</v>
      </c>
      <c r="S112" s="13">
        <f t="shared" si="198"/>
        <v>0</v>
      </c>
      <c r="T112" s="13">
        <f t="shared" si="198"/>
        <v>0</v>
      </c>
    </row>
    <row r="113" spans="1:20" ht="30" x14ac:dyDescent="0.2">
      <c r="A113" s="16"/>
      <c r="B113" s="22" t="s">
        <v>21</v>
      </c>
      <c r="C113" s="13">
        <f t="shared" si="181"/>
        <v>0</v>
      </c>
      <c r="D113" s="13">
        <f t="shared" si="181"/>
        <v>0</v>
      </c>
      <c r="E113" s="13">
        <v>0</v>
      </c>
      <c r="F113" s="13">
        <v>0</v>
      </c>
      <c r="G113" s="13">
        <v>0</v>
      </c>
      <c r="H113" s="13">
        <v>0</v>
      </c>
      <c r="I113" s="13">
        <f t="shared" si="195"/>
        <v>0</v>
      </c>
      <c r="J113" s="13">
        <f t="shared" si="195"/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f t="shared" si="197"/>
        <v>6942.3</v>
      </c>
      <c r="P113" s="13">
        <f t="shared" si="197"/>
        <v>6398.26</v>
      </c>
      <c r="Q113" s="13">
        <v>6942.3</v>
      </c>
      <c r="R113" s="13">
        <v>6398.26</v>
      </c>
      <c r="S113" s="13">
        <v>0</v>
      </c>
      <c r="T113" s="13">
        <v>0</v>
      </c>
    </row>
    <row r="114" spans="1:20" s="12" customFormat="1" ht="18.600000000000001" customHeight="1" x14ac:dyDescent="0.2">
      <c r="A114" s="38">
        <v>800</v>
      </c>
      <c r="B114" s="33" t="s">
        <v>3</v>
      </c>
      <c r="C114" s="11">
        <f>C115+C117+C119+C123+C125+C127</f>
        <v>12477.619999999999</v>
      </c>
      <c r="D114" s="11">
        <f>D115+D117+D119+D123+D125+D127</f>
        <v>12477.619999999999</v>
      </c>
      <c r="E114" s="11">
        <f>E115+E117+E119+E123+E125+E121+E127</f>
        <v>11427.619999999999</v>
      </c>
      <c r="F114" s="11">
        <f>F115+F117+F119+F123+F125+F121+F127</f>
        <v>11427.619999999999</v>
      </c>
      <c r="G114" s="11">
        <f>G115+G117+G119+G123+G125+G121+G127</f>
        <v>1050</v>
      </c>
      <c r="H114" s="11">
        <f>H115+H117+H119+H123+H125+H121+H127</f>
        <v>1050</v>
      </c>
      <c r="I114" s="11">
        <f t="shared" ref="I114:T114" si="199">I115+I117+I119+I123+I125+I121</f>
        <v>1340.8</v>
      </c>
      <c r="J114" s="11">
        <f t="shared" si="199"/>
        <v>1340.8</v>
      </c>
      <c r="K114" s="11">
        <f t="shared" si="199"/>
        <v>1340.8</v>
      </c>
      <c r="L114" s="11">
        <f t="shared" si="199"/>
        <v>1340.8</v>
      </c>
      <c r="M114" s="11">
        <f t="shared" si="199"/>
        <v>0</v>
      </c>
      <c r="N114" s="11">
        <f t="shared" si="199"/>
        <v>0</v>
      </c>
      <c r="O114" s="11">
        <f t="shared" si="199"/>
        <v>8659.27</v>
      </c>
      <c r="P114" s="11">
        <f>P115+P117+P119+P123+P125+P121</f>
        <v>8509.27</v>
      </c>
      <c r="Q114" s="11">
        <f t="shared" si="199"/>
        <v>3659.27</v>
      </c>
      <c r="R114" s="11">
        <f>R115+R117+R119+R123+R125+R121</f>
        <v>3509.27</v>
      </c>
      <c r="S114" s="11">
        <f t="shared" si="199"/>
        <v>5000</v>
      </c>
      <c r="T114" s="11">
        <f t="shared" si="199"/>
        <v>5000</v>
      </c>
    </row>
    <row r="115" spans="1:20" ht="60" x14ac:dyDescent="0.2">
      <c r="A115" s="16"/>
      <c r="B115" s="32" t="s">
        <v>32</v>
      </c>
      <c r="C115" s="13">
        <f>E115+G115</f>
        <v>3500.02</v>
      </c>
      <c r="D115" s="13">
        <f t="shared" ref="D115:D116" si="200">F115+H115</f>
        <v>3500.02</v>
      </c>
      <c r="E115" s="13">
        <f>E116</f>
        <v>2450.02</v>
      </c>
      <c r="F115" s="13">
        <f t="shared" ref="F115:H115" si="201">F116</f>
        <v>2450.02</v>
      </c>
      <c r="G115" s="13">
        <f t="shared" si="201"/>
        <v>1050</v>
      </c>
      <c r="H115" s="13">
        <f t="shared" si="201"/>
        <v>1050</v>
      </c>
      <c r="I115" s="13">
        <f t="shared" ref="I115:I126" si="202">K115+M115</f>
        <v>0</v>
      </c>
      <c r="J115" s="13">
        <f t="shared" ref="J115:J126" si="203">L115+N115</f>
        <v>0</v>
      </c>
      <c r="K115" s="13">
        <f>K116</f>
        <v>0</v>
      </c>
      <c r="L115" s="13">
        <f t="shared" ref="L115" si="204">L116</f>
        <v>0</v>
      </c>
      <c r="M115" s="13">
        <f t="shared" ref="M115" si="205">M116</f>
        <v>0</v>
      </c>
      <c r="N115" s="13">
        <f t="shared" ref="N115" si="206">N116</f>
        <v>0</v>
      </c>
      <c r="O115" s="13">
        <f t="shared" ref="O115:O126" si="207">Q115+S115</f>
        <v>0</v>
      </c>
      <c r="P115" s="13">
        <f t="shared" ref="P115:P126" si="208">R115+T115</f>
        <v>0</v>
      </c>
      <c r="Q115" s="13">
        <f>Q116</f>
        <v>0</v>
      </c>
      <c r="R115" s="13">
        <f t="shared" ref="R115" si="209">R116</f>
        <v>0</v>
      </c>
      <c r="S115" s="13">
        <f t="shared" ref="S115" si="210">S116</f>
        <v>0</v>
      </c>
      <c r="T115" s="13">
        <f t="shared" ref="T115" si="211">T116</f>
        <v>0</v>
      </c>
    </row>
    <row r="116" spans="1:20" ht="30" x14ac:dyDescent="0.2">
      <c r="A116" s="16"/>
      <c r="B116" s="22" t="s">
        <v>30</v>
      </c>
      <c r="C116" s="13">
        <f t="shared" ref="C116" si="212">E116+G116</f>
        <v>3500.02</v>
      </c>
      <c r="D116" s="13">
        <f t="shared" si="200"/>
        <v>3500.02</v>
      </c>
      <c r="E116" s="13">
        <v>2450.02</v>
      </c>
      <c r="F116" s="13">
        <v>2450.02</v>
      </c>
      <c r="G116" s="13">
        <v>1050</v>
      </c>
      <c r="H116" s="13">
        <v>1050</v>
      </c>
      <c r="I116" s="13">
        <f t="shared" si="202"/>
        <v>0</v>
      </c>
      <c r="J116" s="13">
        <f t="shared" si="203"/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f t="shared" si="207"/>
        <v>0</v>
      </c>
      <c r="P116" s="13">
        <f t="shared" si="208"/>
        <v>0</v>
      </c>
      <c r="Q116" s="13">
        <v>0</v>
      </c>
      <c r="R116" s="13">
        <v>0</v>
      </c>
      <c r="S116" s="13">
        <v>0</v>
      </c>
      <c r="T116" s="13">
        <v>0</v>
      </c>
    </row>
    <row r="117" spans="1:20" ht="75" x14ac:dyDescent="0.2">
      <c r="A117" s="16" t="s">
        <v>0</v>
      </c>
      <c r="B117" s="23" t="s">
        <v>45</v>
      </c>
      <c r="C117" s="13">
        <f t="shared" si="181"/>
        <v>0</v>
      </c>
      <c r="D117" s="13">
        <f t="shared" si="181"/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f t="shared" si="202"/>
        <v>1340.8</v>
      </c>
      <c r="J117" s="13">
        <f t="shared" si="203"/>
        <v>1340.8</v>
      </c>
      <c r="K117" s="13">
        <f>K118</f>
        <v>1340.8</v>
      </c>
      <c r="L117" s="13">
        <f t="shared" ref="L117:N117" si="213">L118</f>
        <v>1340.8</v>
      </c>
      <c r="M117" s="13">
        <f t="shared" si="213"/>
        <v>0</v>
      </c>
      <c r="N117" s="13">
        <f t="shared" si="213"/>
        <v>0</v>
      </c>
      <c r="O117" s="13">
        <f t="shared" si="207"/>
        <v>0</v>
      </c>
      <c r="P117" s="13">
        <f t="shared" si="208"/>
        <v>0</v>
      </c>
      <c r="Q117" s="13">
        <f>Q118</f>
        <v>0</v>
      </c>
      <c r="R117" s="13">
        <f t="shared" ref="R117:T117" si="214">R118</f>
        <v>0</v>
      </c>
      <c r="S117" s="13">
        <f t="shared" si="214"/>
        <v>0</v>
      </c>
      <c r="T117" s="13">
        <f t="shared" si="214"/>
        <v>0</v>
      </c>
    </row>
    <row r="118" spans="1:20" ht="15" x14ac:dyDescent="0.2">
      <c r="A118" s="16"/>
      <c r="B118" s="24" t="s">
        <v>20</v>
      </c>
      <c r="C118" s="13">
        <f t="shared" si="181"/>
        <v>0</v>
      </c>
      <c r="D118" s="13">
        <f t="shared" si="181"/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1340.8</v>
      </c>
      <c r="J118" s="13">
        <f>L118+N118</f>
        <v>1340.8</v>
      </c>
      <c r="K118" s="13">
        <v>1340.8</v>
      </c>
      <c r="L118" s="13">
        <f>1340.8</f>
        <v>1340.8</v>
      </c>
      <c r="M118" s="13">
        <v>0</v>
      </c>
      <c r="N118" s="13">
        <v>0</v>
      </c>
      <c r="O118" s="13">
        <f t="shared" si="207"/>
        <v>0</v>
      </c>
      <c r="P118" s="13">
        <f t="shared" si="208"/>
        <v>0</v>
      </c>
      <c r="Q118" s="13">
        <v>0</v>
      </c>
      <c r="R118" s="13">
        <v>0</v>
      </c>
      <c r="S118" s="13">
        <v>0</v>
      </c>
      <c r="T118" s="13">
        <v>0</v>
      </c>
    </row>
    <row r="119" spans="1:20" ht="45" x14ac:dyDescent="0.2">
      <c r="A119" s="16" t="s">
        <v>0</v>
      </c>
      <c r="B119" s="23" t="s">
        <v>28</v>
      </c>
      <c r="C119" s="13">
        <f t="shared" ref="C119:D121" si="215">E119+G119</f>
        <v>0</v>
      </c>
      <c r="D119" s="13">
        <f t="shared" si="215"/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f t="shared" si="202"/>
        <v>0</v>
      </c>
      <c r="J119" s="13">
        <f t="shared" si="203"/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f t="shared" si="207"/>
        <v>2729.1</v>
      </c>
      <c r="P119" s="13">
        <f t="shared" si="208"/>
        <v>2579.1</v>
      </c>
      <c r="Q119" s="13">
        <f>Q120</f>
        <v>2729.1</v>
      </c>
      <c r="R119" s="13">
        <f>R120</f>
        <v>2579.1</v>
      </c>
      <c r="S119" s="13">
        <f>S120</f>
        <v>0</v>
      </c>
      <c r="T119" s="13">
        <f>T120</f>
        <v>0</v>
      </c>
    </row>
    <row r="120" spans="1:20" ht="30" x14ac:dyDescent="0.2">
      <c r="A120" s="16"/>
      <c r="B120" s="35" t="s">
        <v>30</v>
      </c>
      <c r="C120" s="13">
        <f t="shared" si="215"/>
        <v>0</v>
      </c>
      <c r="D120" s="13">
        <f t="shared" si="215"/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f t="shared" ref="I120:J122" si="216">K120+M120</f>
        <v>0</v>
      </c>
      <c r="J120" s="13">
        <f t="shared" si="216"/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f t="shared" ref="O120:P122" si="217">Q120+S120</f>
        <v>2729.1</v>
      </c>
      <c r="P120" s="13">
        <f t="shared" si="217"/>
        <v>2579.1</v>
      </c>
      <c r="Q120" s="13">
        <f>2579.1+150</f>
        <v>2729.1</v>
      </c>
      <c r="R120" s="13">
        <v>2579.1</v>
      </c>
      <c r="S120" s="13">
        <v>0</v>
      </c>
      <c r="T120" s="13">
        <v>0</v>
      </c>
    </row>
    <row r="121" spans="1:20" ht="45" x14ac:dyDescent="0.2">
      <c r="A121" s="16"/>
      <c r="B121" s="23" t="s">
        <v>75</v>
      </c>
      <c r="C121" s="13">
        <f t="shared" si="215"/>
        <v>0</v>
      </c>
      <c r="D121" s="13">
        <f t="shared" si="215"/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f t="shared" si="216"/>
        <v>0</v>
      </c>
      <c r="J121" s="13">
        <f t="shared" si="216"/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f t="shared" si="217"/>
        <v>930.17</v>
      </c>
      <c r="P121" s="13">
        <f t="shared" si="217"/>
        <v>930.17</v>
      </c>
      <c r="Q121" s="13">
        <f>Q122</f>
        <v>930.17</v>
      </c>
      <c r="R121" s="13">
        <f>R122</f>
        <v>930.17</v>
      </c>
      <c r="S121" s="13">
        <v>0</v>
      </c>
      <c r="T121" s="13">
        <v>0</v>
      </c>
    </row>
    <row r="122" spans="1:20" ht="31.5" customHeight="1" x14ac:dyDescent="0.2">
      <c r="A122" s="16"/>
      <c r="B122" s="24" t="s">
        <v>30</v>
      </c>
      <c r="C122" s="13">
        <f t="shared" si="181"/>
        <v>0</v>
      </c>
      <c r="D122" s="13">
        <f t="shared" si="181"/>
        <v>0</v>
      </c>
      <c r="E122" s="13">
        <f>E121+E119</f>
        <v>0</v>
      </c>
      <c r="F122" s="13">
        <f>F121+F119</f>
        <v>0</v>
      </c>
      <c r="G122" s="13">
        <f>G121+G119</f>
        <v>0</v>
      </c>
      <c r="H122" s="13">
        <f>H121+H119</f>
        <v>0</v>
      </c>
      <c r="I122" s="13">
        <f t="shared" si="216"/>
        <v>0</v>
      </c>
      <c r="J122" s="13">
        <f t="shared" si="216"/>
        <v>0</v>
      </c>
      <c r="K122" s="13">
        <f>K121+K119</f>
        <v>0</v>
      </c>
      <c r="L122" s="13">
        <f>L121+L119</f>
        <v>0</v>
      </c>
      <c r="M122" s="13">
        <f>M121+M119</f>
        <v>0</v>
      </c>
      <c r="N122" s="13">
        <f>N121+N119</f>
        <v>0</v>
      </c>
      <c r="O122" s="13">
        <f t="shared" si="217"/>
        <v>930.17</v>
      </c>
      <c r="P122" s="13">
        <f t="shared" si="217"/>
        <v>930.17</v>
      </c>
      <c r="Q122" s="13">
        <v>930.17</v>
      </c>
      <c r="R122" s="13">
        <v>930.17</v>
      </c>
      <c r="S122" s="13">
        <f>S121+S119</f>
        <v>0</v>
      </c>
      <c r="T122" s="13">
        <f>T121+T119</f>
        <v>0</v>
      </c>
    </row>
    <row r="123" spans="1:20" ht="30" x14ac:dyDescent="0.2">
      <c r="A123" s="16" t="s">
        <v>0</v>
      </c>
      <c r="B123" s="23" t="s">
        <v>54</v>
      </c>
      <c r="C123" s="13">
        <f t="shared" si="181"/>
        <v>1177.5999999999999</v>
      </c>
      <c r="D123" s="13">
        <f t="shared" si="181"/>
        <v>1177.5999999999999</v>
      </c>
      <c r="E123" s="13">
        <f>E124</f>
        <v>1177.5999999999999</v>
      </c>
      <c r="F123" s="13">
        <f t="shared" ref="F123:H123" si="218">F124</f>
        <v>1177.5999999999999</v>
      </c>
      <c r="G123" s="13">
        <f t="shared" si="218"/>
        <v>0</v>
      </c>
      <c r="H123" s="13">
        <f t="shared" si="218"/>
        <v>0</v>
      </c>
      <c r="I123" s="13">
        <f t="shared" si="202"/>
        <v>0</v>
      </c>
      <c r="J123" s="13">
        <f t="shared" si="203"/>
        <v>0</v>
      </c>
      <c r="K123" s="13">
        <f>K124</f>
        <v>0</v>
      </c>
      <c r="L123" s="13">
        <f t="shared" ref="L123" si="219">L124</f>
        <v>0</v>
      </c>
      <c r="M123" s="13">
        <f t="shared" ref="M123" si="220">M124</f>
        <v>0</v>
      </c>
      <c r="N123" s="13">
        <f t="shared" ref="N123" si="221">N124</f>
        <v>0</v>
      </c>
      <c r="O123" s="13">
        <f t="shared" si="207"/>
        <v>0</v>
      </c>
      <c r="P123" s="13">
        <f t="shared" si="208"/>
        <v>0</v>
      </c>
      <c r="Q123" s="13">
        <f>Q124</f>
        <v>0</v>
      </c>
      <c r="R123" s="13">
        <f t="shared" ref="R123" si="222">R124</f>
        <v>0</v>
      </c>
      <c r="S123" s="13">
        <f t="shared" ref="S123" si="223">S124</f>
        <v>0</v>
      </c>
      <c r="T123" s="13">
        <f t="shared" ref="T123" si="224">T124</f>
        <v>0</v>
      </c>
    </row>
    <row r="124" spans="1:20" ht="30" x14ac:dyDescent="0.2">
      <c r="A124" s="16"/>
      <c r="B124" s="35" t="s">
        <v>30</v>
      </c>
      <c r="C124" s="13">
        <f t="shared" si="181"/>
        <v>1177.5999999999999</v>
      </c>
      <c r="D124" s="13">
        <f>F124+H124</f>
        <v>1177.5999999999999</v>
      </c>
      <c r="E124" s="13">
        <v>1177.5999999999999</v>
      </c>
      <c r="F124" s="13">
        <v>1177.5999999999999</v>
      </c>
      <c r="G124" s="13">
        <v>0</v>
      </c>
      <c r="H124" s="13">
        <v>0</v>
      </c>
      <c r="I124" s="13">
        <f t="shared" si="202"/>
        <v>0</v>
      </c>
      <c r="J124" s="13">
        <f t="shared" si="203"/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f t="shared" si="207"/>
        <v>0</v>
      </c>
      <c r="P124" s="13">
        <f t="shared" si="208"/>
        <v>0</v>
      </c>
      <c r="Q124" s="13">
        <v>0</v>
      </c>
      <c r="R124" s="13">
        <v>0</v>
      </c>
      <c r="S124" s="13">
        <v>0</v>
      </c>
      <c r="T124" s="13">
        <v>0</v>
      </c>
    </row>
    <row r="125" spans="1:20" ht="15" x14ac:dyDescent="0.2">
      <c r="A125" s="16"/>
      <c r="B125" s="23" t="s">
        <v>78</v>
      </c>
      <c r="C125" s="13">
        <f t="shared" ref="C125" si="225">E125+G125</f>
        <v>0</v>
      </c>
      <c r="D125" s="13">
        <f t="shared" ref="D125" si="226">F125+H125</f>
        <v>0</v>
      </c>
      <c r="E125" s="13">
        <f>E126</f>
        <v>0</v>
      </c>
      <c r="F125" s="13">
        <f t="shared" ref="F125:H125" si="227">F126</f>
        <v>0</v>
      </c>
      <c r="G125" s="13">
        <f t="shared" si="227"/>
        <v>0</v>
      </c>
      <c r="H125" s="13">
        <f t="shared" si="227"/>
        <v>0</v>
      </c>
      <c r="I125" s="13">
        <f t="shared" si="202"/>
        <v>0</v>
      </c>
      <c r="J125" s="13">
        <f t="shared" si="203"/>
        <v>0</v>
      </c>
      <c r="K125" s="13">
        <f>K126</f>
        <v>0</v>
      </c>
      <c r="L125" s="13">
        <f t="shared" ref="L125" si="228">L126</f>
        <v>0</v>
      </c>
      <c r="M125" s="13">
        <f t="shared" ref="M125" si="229">M126</f>
        <v>0</v>
      </c>
      <c r="N125" s="13">
        <f t="shared" ref="N125" si="230">N126</f>
        <v>0</v>
      </c>
      <c r="O125" s="13">
        <f t="shared" si="207"/>
        <v>5000</v>
      </c>
      <c r="P125" s="13">
        <f t="shared" si="208"/>
        <v>5000</v>
      </c>
      <c r="Q125" s="13">
        <f>Q126</f>
        <v>0</v>
      </c>
      <c r="R125" s="13">
        <f t="shared" ref="R125:T125" si="231">R126</f>
        <v>0</v>
      </c>
      <c r="S125" s="13">
        <f t="shared" si="231"/>
        <v>5000</v>
      </c>
      <c r="T125" s="13">
        <f t="shared" si="231"/>
        <v>5000</v>
      </c>
    </row>
    <row r="126" spans="1:20" ht="29.25" customHeight="1" x14ac:dyDescent="0.2">
      <c r="A126" s="16"/>
      <c r="B126" s="24" t="s">
        <v>30</v>
      </c>
      <c r="C126" s="13">
        <f t="shared" si="181"/>
        <v>0</v>
      </c>
      <c r="D126" s="13">
        <f t="shared" si="181"/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f t="shared" si="202"/>
        <v>0</v>
      </c>
      <c r="J126" s="13">
        <f t="shared" si="203"/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f t="shared" si="207"/>
        <v>5000</v>
      </c>
      <c r="P126" s="13">
        <f t="shared" si="208"/>
        <v>5000</v>
      </c>
      <c r="Q126" s="13">
        <v>0</v>
      </c>
      <c r="R126" s="13">
        <v>0</v>
      </c>
      <c r="S126" s="13">
        <v>5000</v>
      </c>
      <c r="T126" s="13">
        <v>5000</v>
      </c>
    </row>
    <row r="127" spans="1:20" ht="29.25" customHeight="1" x14ac:dyDescent="0.2">
      <c r="A127" s="16"/>
      <c r="B127" s="32" t="s">
        <v>82</v>
      </c>
      <c r="C127" s="13">
        <f>E127+G127</f>
        <v>7800</v>
      </c>
      <c r="D127" s="13">
        <f>F127+H127</f>
        <v>7800</v>
      </c>
      <c r="E127" s="13">
        <f>E128</f>
        <v>7800</v>
      </c>
      <c r="F127" s="13">
        <f>F128</f>
        <v>7800</v>
      </c>
      <c r="G127" s="13">
        <f>G128</f>
        <v>0</v>
      </c>
      <c r="H127" s="13">
        <f>H128</f>
        <v>0</v>
      </c>
      <c r="I127" s="13">
        <f>K127+M127</f>
        <v>0</v>
      </c>
      <c r="J127" s="13">
        <f>L127+N127</f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f>Q127+S127</f>
        <v>0</v>
      </c>
      <c r="P127" s="13">
        <f>R127+T127</f>
        <v>0</v>
      </c>
      <c r="Q127" s="13">
        <v>0</v>
      </c>
      <c r="R127" s="13">
        <v>0</v>
      </c>
      <c r="S127" s="13">
        <v>0</v>
      </c>
      <c r="T127" s="13">
        <v>0</v>
      </c>
    </row>
    <row r="128" spans="1:20" ht="29.25" customHeight="1" x14ac:dyDescent="0.2">
      <c r="A128" s="16"/>
      <c r="B128" s="24" t="s">
        <v>30</v>
      </c>
      <c r="C128" s="13">
        <f>E128+G128</f>
        <v>7800</v>
      </c>
      <c r="D128" s="13">
        <f>F128+H128</f>
        <v>7800</v>
      </c>
      <c r="E128" s="13">
        <v>7800</v>
      </c>
      <c r="F128" s="13">
        <v>7800</v>
      </c>
      <c r="G128" s="13">
        <v>0</v>
      </c>
      <c r="H128" s="13">
        <v>0</v>
      </c>
      <c r="I128" s="13">
        <f>K128+M128</f>
        <v>0</v>
      </c>
      <c r="J128" s="13">
        <f>L128+N128</f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f>Q128+S128</f>
        <v>0</v>
      </c>
      <c r="P128" s="13">
        <f>R128+T128</f>
        <v>0</v>
      </c>
      <c r="Q128" s="13">
        <v>0</v>
      </c>
      <c r="R128" s="13">
        <v>0</v>
      </c>
      <c r="S128" s="13">
        <v>0</v>
      </c>
      <c r="T128" s="13">
        <v>0</v>
      </c>
    </row>
    <row r="129" spans="1:20" ht="16.899999999999999" customHeight="1" x14ac:dyDescent="0.2">
      <c r="A129" s="38">
        <v>900</v>
      </c>
      <c r="B129" s="33" t="s">
        <v>29</v>
      </c>
      <c r="C129" s="11">
        <f>C130</f>
        <v>0</v>
      </c>
      <c r="D129" s="11">
        <f t="shared" ref="D129:T129" si="232">D130</f>
        <v>0</v>
      </c>
      <c r="E129" s="11">
        <f t="shared" si="232"/>
        <v>0</v>
      </c>
      <c r="F129" s="11">
        <f t="shared" si="232"/>
        <v>0</v>
      </c>
      <c r="G129" s="11">
        <f t="shared" si="232"/>
        <v>0</v>
      </c>
      <c r="H129" s="11">
        <f t="shared" si="232"/>
        <v>0</v>
      </c>
      <c r="I129" s="11">
        <f t="shared" si="232"/>
        <v>2517.8000000000002</v>
      </c>
      <c r="J129" s="11">
        <f t="shared" si="232"/>
        <v>2517.7400000000002</v>
      </c>
      <c r="K129" s="11">
        <f t="shared" si="232"/>
        <v>2517.8000000000002</v>
      </c>
      <c r="L129" s="11">
        <f t="shared" si="232"/>
        <v>2517.7400000000002</v>
      </c>
      <c r="M129" s="11">
        <f t="shared" si="232"/>
        <v>0</v>
      </c>
      <c r="N129" s="11">
        <f t="shared" si="232"/>
        <v>0</v>
      </c>
      <c r="O129" s="11">
        <f t="shared" si="232"/>
        <v>0</v>
      </c>
      <c r="P129" s="11">
        <f t="shared" si="232"/>
        <v>0</v>
      </c>
      <c r="Q129" s="11">
        <f t="shared" si="232"/>
        <v>0</v>
      </c>
      <c r="R129" s="11">
        <f t="shared" si="232"/>
        <v>0</v>
      </c>
      <c r="S129" s="11">
        <f t="shared" si="232"/>
        <v>0</v>
      </c>
      <c r="T129" s="11">
        <f t="shared" si="232"/>
        <v>0</v>
      </c>
    </row>
    <row r="130" spans="1:20" ht="43.9" customHeight="1" x14ac:dyDescent="0.2">
      <c r="A130" s="16"/>
      <c r="B130" s="25" t="s">
        <v>55</v>
      </c>
      <c r="C130" s="13">
        <f t="shared" ref="C130" si="233">E130+G130</f>
        <v>0</v>
      </c>
      <c r="D130" s="13">
        <f t="shared" ref="D130" si="234">F130+H130</f>
        <v>0</v>
      </c>
      <c r="E130" s="13">
        <f>SUM(E132:E134)</f>
        <v>0</v>
      </c>
      <c r="F130" s="13">
        <f>SUM(F132:F134)</f>
        <v>0</v>
      </c>
      <c r="G130" s="13">
        <f>SUM(G132:G134)</f>
        <v>0</v>
      </c>
      <c r="H130" s="13">
        <f>SUM(H132:H134)</f>
        <v>0</v>
      </c>
      <c r="I130" s="13">
        <f>K130+M130</f>
        <v>2517.8000000000002</v>
      </c>
      <c r="J130" s="13">
        <f t="shared" ref="J130" si="235">L130+N130</f>
        <v>2517.7400000000002</v>
      </c>
      <c r="K130" s="13">
        <f>SUM(K131:K134)</f>
        <v>2517.8000000000002</v>
      </c>
      <c r="L130" s="13">
        <f>SUM(L131:L134)</f>
        <v>2517.7400000000002</v>
      </c>
      <c r="M130" s="13">
        <f>SUM(M131:M134)</f>
        <v>0</v>
      </c>
      <c r="N130" s="13">
        <f>SUM(N131:N134)</f>
        <v>0</v>
      </c>
      <c r="O130" s="13">
        <f t="shared" ref="O130" si="236">Q130+S130</f>
        <v>0</v>
      </c>
      <c r="P130" s="13">
        <f t="shared" ref="P130" si="237">R130+T130</f>
        <v>0</v>
      </c>
      <c r="Q130" s="13">
        <f>SUM(Q132:Q134)</f>
        <v>0</v>
      </c>
      <c r="R130" s="13">
        <f>SUM(R132:R134)</f>
        <v>0</v>
      </c>
      <c r="S130" s="13">
        <f>SUM(S132:S134)</f>
        <v>0</v>
      </c>
      <c r="T130" s="13">
        <f>SUM(T132:T134)</f>
        <v>0</v>
      </c>
    </row>
    <row r="131" spans="1:20" ht="15" x14ac:dyDescent="0.2">
      <c r="A131" s="16"/>
      <c r="B131" s="22" t="s">
        <v>20</v>
      </c>
      <c r="C131" s="13">
        <f t="shared" ref="C131:C134" si="238">E131+G131</f>
        <v>0</v>
      </c>
      <c r="D131" s="13">
        <f t="shared" ref="D131:D134" si="239">F131+H131</f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f>K131+M131</f>
        <v>1147.48</v>
      </c>
      <c r="J131" s="13">
        <f t="shared" ref="J131:J134" si="240">L131+N131</f>
        <v>1147.48</v>
      </c>
      <c r="K131" s="13">
        <v>1147.48</v>
      </c>
      <c r="L131" s="13">
        <v>1147.48</v>
      </c>
      <c r="M131" s="13">
        <v>0</v>
      </c>
      <c r="N131" s="13">
        <v>0</v>
      </c>
      <c r="O131" s="13">
        <f t="shared" ref="O131:O132" si="241">Q131+S131</f>
        <v>0</v>
      </c>
      <c r="P131" s="13">
        <f t="shared" ref="P131:P132" si="242">R131+T131</f>
        <v>0</v>
      </c>
      <c r="Q131" s="13">
        <v>0</v>
      </c>
      <c r="R131" s="13">
        <v>0</v>
      </c>
      <c r="S131" s="13">
        <v>0</v>
      </c>
      <c r="T131" s="13">
        <v>0</v>
      </c>
    </row>
    <row r="132" spans="1:20" ht="30" x14ac:dyDescent="0.2">
      <c r="A132" s="16"/>
      <c r="B132" s="34" t="s">
        <v>22</v>
      </c>
      <c r="C132" s="13">
        <f t="shared" si="238"/>
        <v>0</v>
      </c>
      <c r="D132" s="13">
        <f t="shared" si="239"/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f t="shared" ref="I132:I134" si="243">K132+M132</f>
        <v>560.42999999999995</v>
      </c>
      <c r="J132" s="13">
        <f t="shared" si="240"/>
        <v>560.38</v>
      </c>
      <c r="K132" s="13">
        <v>560.42999999999995</v>
      </c>
      <c r="L132" s="13">
        <v>560.38</v>
      </c>
      <c r="M132" s="13">
        <v>0</v>
      </c>
      <c r="N132" s="13">
        <v>0</v>
      </c>
      <c r="O132" s="13">
        <f t="shared" si="241"/>
        <v>0</v>
      </c>
      <c r="P132" s="13">
        <f t="shared" si="242"/>
        <v>0</v>
      </c>
      <c r="Q132" s="13">
        <v>0</v>
      </c>
      <c r="R132" s="13">
        <v>0</v>
      </c>
      <c r="S132" s="13">
        <v>0</v>
      </c>
      <c r="T132" s="13">
        <v>0</v>
      </c>
    </row>
    <row r="133" spans="1:20" ht="30" x14ac:dyDescent="0.2">
      <c r="A133" s="16"/>
      <c r="B133" s="22" t="s">
        <v>21</v>
      </c>
      <c r="C133" s="13">
        <f t="shared" si="238"/>
        <v>0</v>
      </c>
      <c r="D133" s="13">
        <f t="shared" si="239"/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f t="shared" si="243"/>
        <v>614.47</v>
      </c>
      <c r="J133" s="13">
        <f t="shared" si="240"/>
        <v>614.46</v>
      </c>
      <c r="K133" s="13">
        <v>614.47</v>
      </c>
      <c r="L133" s="13">
        <v>614.46</v>
      </c>
      <c r="M133" s="13">
        <v>0</v>
      </c>
      <c r="N133" s="13">
        <v>0</v>
      </c>
      <c r="O133" s="13">
        <f t="shared" ref="O133:O134" si="244">Q133+S133</f>
        <v>0</v>
      </c>
      <c r="P133" s="13">
        <f t="shared" ref="P133:P134" si="245">R133+T133</f>
        <v>0</v>
      </c>
      <c r="Q133" s="13">
        <v>0</v>
      </c>
      <c r="R133" s="13">
        <v>0</v>
      </c>
      <c r="S133" s="13">
        <v>0</v>
      </c>
      <c r="T133" s="13">
        <v>0</v>
      </c>
    </row>
    <row r="134" spans="1:20" ht="30" x14ac:dyDescent="0.2">
      <c r="A134" s="16"/>
      <c r="B134" s="24" t="s">
        <v>30</v>
      </c>
      <c r="C134" s="13">
        <f t="shared" si="238"/>
        <v>0</v>
      </c>
      <c r="D134" s="13">
        <f t="shared" si="239"/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f t="shared" si="243"/>
        <v>195.42</v>
      </c>
      <c r="J134" s="13">
        <f t="shared" si="240"/>
        <v>195.42</v>
      </c>
      <c r="K134" s="13">
        <v>195.42</v>
      </c>
      <c r="L134" s="13">
        <v>195.42</v>
      </c>
      <c r="M134" s="13">
        <v>0</v>
      </c>
      <c r="N134" s="13">
        <v>0</v>
      </c>
      <c r="O134" s="13">
        <f t="shared" si="244"/>
        <v>0</v>
      </c>
      <c r="P134" s="13">
        <f t="shared" si="245"/>
        <v>0</v>
      </c>
      <c r="Q134" s="13">
        <v>0</v>
      </c>
      <c r="R134" s="13">
        <v>0</v>
      </c>
      <c r="S134" s="13">
        <v>0</v>
      </c>
      <c r="T134" s="13">
        <v>0</v>
      </c>
    </row>
    <row r="135" spans="1:20" s="12" customFormat="1" ht="18.600000000000001" customHeight="1" x14ac:dyDescent="0.2">
      <c r="A135" s="38">
        <v>1000</v>
      </c>
      <c r="B135" s="33" t="s">
        <v>2</v>
      </c>
      <c r="C135" s="11">
        <f>C136+C138+C140+C142+C145+C147+C153+C155+C149+C151</f>
        <v>84714.950000000012</v>
      </c>
      <c r="D135" s="11">
        <f t="shared" ref="D135:T135" si="246">D136+D138+D140+D142+D145+D147+D153+D155+D149+D151</f>
        <v>82214.81</v>
      </c>
      <c r="E135" s="11">
        <f t="shared" si="246"/>
        <v>65168.049999999996</v>
      </c>
      <c r="F135" s="11">
        <f t="shared" si="246"/>
        <v>62921.8</v>
      </c>
      <c r="G135" s="11">
        <f t="shared" si="246"/>
        <v>19546.900000000001</v>
      </c>
      <c r="H135" s="11">
        <f t="shared" si="246"/>
        <v>19293.009999999998</v>
      </c>
      <c r="I135" s="11">
        <f t="shared" si="246"/>
        <v>476015.99999999994</v>
      </c>
      <c r="J135" s="11">
        <f t="shared" si="246"/>
        <v>449337.36999999994</v>
      </c>
      <c r="K135" s="11">
        <f t="shared" si="246"/>
        <v>434352.19999999995</v>
      </c>
      <c r="L135" s="11">
        <f t="shared" si="246"/>
        <v>433272.08999999997</v>
      </c>
      <c r="M135" s="11">
        <f t="shared" si="246"/>
        <v>41663.800000000003</v>
      </c>
      <c r="N135" s="11">
        <f t="shared" si="246"/>
        <v>16065.28</v>
      </c>
      <c r="O135" s="11">
        <f t="shared" si="246"/>
        <v>0</v>
      </c>
      <c r="P135" s="11">
        <f t="shared" si="246"/>
        <v>0</v>
      </c>
      <c r="Q135" s="11">
        <f t="shared" si="246"/>
        <v>0</v>
      </c>
      <c r="R135" s="11">
        <f t="shared" si="246"/>
        <v>0</v>
      </c>
      <c r="S135" s="11">
        <f t="shared" si="246"/>
        <v>0</v>
      </c>
      <c r="T135" s="11">
        <f t="shared" si="246"/>
        <v>0</v>
      </c>
    </row>
    <row r="136" spans="1:20" ht="36" customHeight="1" x14ac:dyDescent="0.2">
      <c r="A136" s="16" t="s">
        <v>0</v>
      </c>
      <c r="B136" s="21" t="s">
        <v>83</v>
      </c>
      <c r="C136" s="13">
        <f t="shared" si="181"/>
        <v>0</v>
      </c>
      <c r="D136" s="13">
        <f t="shared" si="181"/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f t="shared" ref="I136:I148" si="247">K136+M136</f>
        <v>93832.5</v>
      </c>
      <c r="J136" s="13">
        <f t="shared" ref="J136:J148" si="248">L136+N136</f>
        <v>93832.5</v>
      </c>
      <c r="K136" s="13">
        <f>K137</f>
        <v>93832.5</v>
      </c>
      <c r="L136" s="13">
        <f t="shared" ref="L136:T136" si="249">L137</f>
        <v>93832.5</v>
      </c>
      <c r="M136" s="13">
        <f t="shared" si="249"/>
        <v>0</v>
      </c>
      <c r="N136" s="13">
        <f t="shared" si="249"/>
        <v>0</v>
      </c>
      <c r="O136" s="13">
        <f t="shared" ref="O136:O148" si="250">Q136+S136</f>
        <v>0</v>
      </c>
      <c r="P136" s="13">
        <f t="shared" ref="P136:P148" si="251">R136+T136</f>
        <v>0</v>
      </c>
      <c r="Q136" s="13">
        <f t="shared" si="249"/>
        <v>0</v>
      </c>
      <c r="R136" s="13">
        <f t="shared" si="249"/>
        <v>0</v>
      </c>
      <c r="S136" s="13">
        <f t="shared" si="249"/>
        <v>0</v>
      </c>
      <c r="T136" s="13">
        <f t="shared" si="249"/>
        <v>0</v>
      </c>
    </row>
    <row r="137" spans="1:20" ht="15" x14ac:dyDescent="0.2">
      <c r="A137" s="16"/>
      <c r="B137" s="22" t="s">
        <v>20</v>
      </c>
      <c r="C137" s="13">
        <f t="shared" si="181"/>
        <v>0</v>
      </c>
      <c r="D137" s="13">
        <f t="shared" si="181"/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f t="shared" si="247"/>
        <v>93832.5</v>
      </c>
      <c r="J137" s="13">
        <f t="shared" si="248"/>
        <v>93832.5</v>
      </c>
      <c r="K137" s="13">
        <v>93832.5</v>
      </c>
      <c r="L137" s="13">
        <f>2739.5+5044.95+84607+67.1+1373.95</f>
        <v>93832.5</v>
      </c>
      <c r="M137" s="13">
        <v>0</v>
      </c>
      <c r="N137" s="13">
        <v>0</v>
      </c>
      <c r="O137" s="13">
        <f t="shared" si="250"/>
        <v>0</v>
      </c>
      <c r="P137" s="13">
        <f t="shared" si="251"/>
        <v>0</v>
      </c>
      <c r="Q137" s="13">
        <v>0</v>
      </c>
      <c r="R137" s="13">
        <v>0</v>
      </c>
      <c r="S137" s="13">
        <v>0</v>
      </c>
      <c r="T137" s="13">
        <v>0</v>
      </c>
    </row>
    <row r="138" spans="1:20" ht="33" customHeight="1" x14ac:dyDescent="0.2">
      <c r="A138" s="16" t="s">
        <v>0</v>
      </c>
      <c r="B138" s="23" t="s">
        <v>33</v>
      </c>
      <c r="C138" s="13">
        <f t="shared" si="181"/>
        <v>65156.36</v>
      </c>
      <c r="D138" s="13">
        <f t="shared" si="181"/>
        <v>64310.039999999994</v>
      </c>
      <c r="E138" s="13">
        <f>E139</f>
        <v>45609.46</v>
      </c>
      <c r="F138" s="13">
        <f t="shared" ref="F138:T138" si="252">F139</f>
        <v>45017.03</v>
      </c>
      <c r="G138" s="13">
        <f t="shared" si="252"/>
        <v>19546.900000000001</v>
      </c>
      <c r="H138" s="13">
        <f t="shared" si="252"/>
        <v>19293.009999999998</v>
      </c>
      <c r="I138" s="13">
        <f t="shared" si="247"/>
        <v>0</v>
      </c>
      <c r="J138" s="13">
        <f t="shared" si="248"/>
        <v>0</v>
      </c>
      <c r="K138" s="13">
        <f t="shared" si="252"/>
        <v>0</v>
      </c>
      <c r="L138" s="13">
        <f t="shared" si="252"/>
        <v>0</v>
      </c>
      <c r="M138" s="13">
        <f t="shared" si="252"/>
        <v>0</v>
      </c>
      <c r="N138" s="13">
        <f t="shared" si="252"/>
        <v>0</v>
      </c>
      <c r="O138" s="13">
        <f t="shared" si="250"/>
        <v>0</v>
      </c>
      <c r="P138" s="13">
        <f t="shared" si="251"/>
        <v>0</v>
      </c>
      <c r="Q138" s="13">
        <f t="shared" si="252"/>
        <v>0</v>
      </c>
      <c r="R138" s="13">
        <f t="shared" si="252"/>
        <v>0</v>
      </c>
      <c r="S138" s="13">
        <f t="shared" si="252"/>
        <v>0</v>
      </c>
      <c r="T138" s="13">
        <f t="shared" si="252"/>
        <v>0</v>
      </c>
    </row>
    <row r="139" spans="1:20" ht="15" x14ac:dyDescent="0.2">
      <c r="A139" s="16"/>
      <c r="B139" s="24" t="s">
        <v>20</v>
      </c>
      <c r="C139" s="13">
        <f t="shared" si="181"/>
        <v>65156.36</v>
      </c>
      <c r="D139" s="13">
        <f t="shared" si="181"/>
        <v>64310.039999999994</v>
      </c>
      <c r="E139" s="13">
        <v>45609.46</v>
      </c>
      <c r="F139" s="13">
        <v>45017.03</v>
      </c>
      <c r="G139" s="13">
        <v>19546.900000000001</v>
      </c>
      <c r="H139" s="13">
        <v>19293.009999999998</v>
      </c>
      <c r="I139" s="13">
        <f t="shared" si="247"/>
        <v>0</v>
      </c>
      <c r="J139" s="13">
        <f t="shared" si="248"/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f t="shared" si="250"/>
        <v>0</v>
      </c>
      <c r="P139" s="13">
        <f t="shared" si="251"/>
        <v>0</v>
      </c>
      <c r="Q139" s="13">
        <v>0</v>
      </c>
      <c r="R139" s="13">
        <v>0</v>
      </c>
      <c r="S139" s="13">
        <v>0</v>
      </c>
      <c r="T139" s="13">
        <v>0</v>
      </c>
    </row>
    <row r="140" spans="1:20" ht="62.25" customHeight="1" x14ac:dyDescent="0.2">
      <c r="A140" s="16" t="s">
        <v>0</v>
      </c>
      <c r="B140" s="23" t="s">
        <v>44</v>
      </c>
      <c r="C140" s="13">
        <f t="shared" si="181"/>
        <v>0</v>
      </c>
      <c r="D140" s="13">
        <f t="shared" si="181"/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f t="shared" si="247"/>
        <v>104519</v>
      </c>
      <c r="J140" s="13">
        <f t="shared" si="248"/>
        <v>104519</v>
      </c>
      <c r="K140" s="13">
        <f>K141</f>
        <v>104519</v>
      </c>
      <c r="L140" s="13">
        <f t="shared" ref="L140:T140" si="253">L141</f>
        <v>104519</v>
      </c>
      <c r="M140" s="13">
        <f t="shared" si="253"/>
        <v>0</v>
      </c>
      <c r="N140" s="13">
        <f t="shared" si="253"/>
        <v>0</v>
      </c>
      <c r="O140" s="13">
        <f t="shared" si="250"/>
        <v>0</v>
      </c>
      <c r="P140" s="13">
        <f t="shared" si="251"/>
        <v>0</v>
      </c>
      <c r="Q140" s="13">
        <f t="shared" si="253"/>
        <v>0</v>
      </c>
      <c r="R140" s="13">
        <f t="shared" si="253"/>
        <v>0</v>
      </c>
      <c r="S140" s="13">
        <f t="shared" si="253"/>
        <v>0</v>
      </c>
      <c r="T140" s="13">
        <f t="shared" si="253"/>
        <v>0</v>
      </c>
    </row>
    <row r="141" spans="1:20" ht="30" x14ac:dyDescent="0.2">
      <c r="A141" s="16"/>
      <c r="B141" s="24" t="s">
        <v>21</v>
      </c>
      <c r="C141" s="13">
        <f t="shared" si="181"/>
        <v>0</v>
      </c>
      <c r="D141" s="13">
        <f t="shared" si="181"/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f t="shared" si="247"/>
        <v>104519</v>
      </c>
      <c r="J141" s="13">
        <f t="shared" si="248"/>
        <v>104519</v>
      </c>
      <c r="K141" s="13">
        <f>104519</f>
        <v>104519</v>
      </c>
      <c r="L141" s="13">
        <f>104519</f>
        <v>104519</v>
      </c>
      <c r="M141" s="13">
        <v>0</v>
      </c>
      <c r="N141" s="13">
        <v>0</v>
      </c>
      <c r="O141" s="13">
        <f t="shared" si="250"/>
        <v>0</v>
      </c>
      <c r="P141" s="13">
        <f t="shared" si="251"/>
        <v>0</v>
      </c>
      <c r="Q141" s="13">
        <v>0</v>
      </c>
      <c r="R141" s="13">
        <v>0</v>
      </c>
      <c r="S141" s="13">
        <v>0</v>
      </c>
      <c r="T141" s="13">
        <v>0</v>
      </c>
    </row>
    <row r="142" spans="1:20" ht="78.75" customHeight="1" x14ac:dyDescent="0.2">
      <c r="A142" s="16" t="s">
        <v>0</v>
      </c>
      <c r="B142" s="23" t="s">
        <v>46</v>
      </c>
      <c r="C142" s="13">
        <f t="shared" si="181"/>
        <v>0</v>
      </c>
      <c r="D142" s="13">
        <f t="shared" si="181"/>
        <v>0</v>
      </c>
      <c r="E142" s="13">
        <f>E143+E144</f>
        <v>0</v>
      </c>
      <c r="F142" s="13">
        <f t="shared" ref="F142:H142" si="254">F143+F144</f>
        <v>0</v>
      </c>
      <c r="G142" s="13">
        <f t="shared" si="254"/>
        <v>0</v>
      </c>
      <c r="H142" s="13">
        <f t="shared" si="254"/>
        <v>0</v>
      </c>
      <c r="I142" s="13">
        <f t="shared" si="247"/>
        <v>124250.1</v>
      </c>
      <c r="J142" s="13">
        <f t="shared" si="248"/>
        <v>123170.05</v>
      </c>
      <c r="K142" s="13">
        <f>K143+K144</f>
        <v>124250.1</v>
      </c>
      <c r="L142" s="13">
        <f t="shared" ref="L142:N142" si="255">L143+L144</f>
        <v>123170.05</v>
      </c>
      <c r="M142" s="13">
        <f t="shared" si="255"/>
        <v>0</v>
      </c>
      <c r="N142" s="13">
        <f t="shared" si="255"/>
        <v>0</v>
      </c>
      <c r="O142" s="13">
        <f t="shared" si="250"/>
        <v>0</v>
      </c>
      <c r="P142" s="13">
        <f t="shared" si="251"/>
        <v>0</v>
      </c>
      <c r="Q142" s="13">
        <f>Q143+Q144</f>
        <v>0</v>
      </c>
      <c r="R142" s="13">
        <f t="shared" ref="R142:T142" si="256">R143+R144</f>
        <v>0</v>
      </c>
      <c r="S142" s="13">
        <f t="shared" si="256"/>
        <v>0</v>
      </c>
      <c r="T142" s="13">
        <f t="shared" si="256"/>
        <v>0</v>
      </c>
    </row>
    <row r="143" spans="1:20" ht="15" x14ac:dyDescent="0.2">
      <c r="A143" s="16"/>
      <c r="B143" s="24" t="s">
        <v>20</v>
      </c>
      <c r="C143" s="13">
        <f t="shared" si="181"/>
        <v>0</v>
      </c>
      <c r="D143" s="13">
        <f t="shared" si="181"/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f t="shared" si="247"/>
        <v>123320.96000000001</v>
      </c>
      <c r="J143" s="13">
        <f t="shared" si="248"/>
        <v>122240.91</v>
      </c>
      <c r="K143" s="13">
        <v>123320.96000000001</v>
      </c>
      <c r="L143" s="13">
        <f>122240.91</f>
        <v>122240.91</v>
      </c>
      <c r="M143" s="13">
        <v>0</v>
      </c>
      <c r="N143" s="13">
        <v>0</v>
      </c>
      <c r="O143" s="13">
        <f t="shared" si="250"/>
        <v>0</v>
      </c>
      <c r="P143" s="13">
        <f t="shared" si="251"/>
        <v>0</v>
      </c>
      <c r="Q143" s="13">
        <v>0</v>
      </c>
      <c r="R143" s="13">
        <v>0</v>
      </c>
      <c r="S143" s="13">
        <v>0</v>
      </c>
      <c r="T143" s="13">
        <v>0</v>
      </c>
    </row>
    <row r="144" spans="1:20" ht="30" x14ac:dyDescent="0.2">
      <c r="A144" s="16"/>
      <c r="B144" s="22" t="s">
        <v>22</v>
      </c>
      <c r="C144" s="13">
        <f t="shared" si="181"/>
        <v>0</v>
      </c>
      <c r="D144" s="13">
        <f t="shared" si="181"/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f t="shared" si="247"/>
        <v>929.14</v>
      </c>
      <c r="J144" s="13">
        <f t="shared" si="248"/>
        <v>929.14</v>
      </c>
      <c r="K144" s="13">
        <v>929.14</v>
      </c>
      <c r="L144" s="13">
        <v>929.14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</row>
    <row r="145" spans="1:20" ht="75" x14ac:dyDescent="0.2">
      <c r="A145" s="16" t="s">
        <v>0</v>
      </c>
      <c r="B145" s="23" t="s">
        <v>46</v>
      </c>
      <c r="C145" s="13">
        <f t="shared" si="181"/>
        <v>0</v>
      </c>
      <c r="D145" s="13">
        <f t="shared" si="181"/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f t="shared" si="247"/>
        <v>109283</v>
      </c>
      <c r="J145" s="13">
        <f t="shared" si="248"/>
        <v>109282.99</v>
      </c>
      <c r="K145" s="13">
        <f>K146</f>
        <v>109283</v>
      </c>
      <c r="L145" s="13">
        <f t="shared" ref="L145:T145" si="257">L146</f>
        <v>109282.99</v>
      </c>
      <c r="M145" s="13">
        <f t="shared" si="257"/>
        <v>0</v>
      </c>
      <c r="N145" s="13">
        <f t="shared" si="257"/>
        <v>0</v>
      </c>
      <c r="O145" s="13">
        <f t="shared" si="250"/>
        <v>0</v>
      </c>
      <c r="P145" s="13">
        <f t="shared" si="251"/>
        <v>0</v>
      </c>
      <c r="Q145" s="13">
        <f t="shared" si="257"/>
        <v>0</v>
      </c>
      <c r="R145" s="13">
        <f t="shared" si="257"/>
        <v>0</v>
      </c>
      <c r="S145" s="13">
        <f t="shared" si="257"/>
        <v>0</v>
      </c>
      <c r="T145" s="13">
        <f t="shared" si="257"/>
        <v>0</v>
      </c>
    </row>
    <row r="146" spans="1:20" ht="15" x14ac:dyDescent="0.2">
      <c r="A146" s="16"/>
      <c r="B146" s="24" t="s">
        <v>20</v>
      </c>
      <c r="C146" s="13">
        <f t="shared" si="181"/>
        <v>0</v>
      </c>
      <c r="D146" s="13">
        <f t="shared" si="181"/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f t="shared" si="247"/>
        <v>109283</v>
      </c>
      <c r="J146" s="13">
        <f t="shared" si="248"/>
        <v>109282.99</v>
      </c>
      <c r="K146" s="13">
        <v>109283</v>
      </c>
      <c r="L146" s="13">
        <f>109282.99</f>
        <v>109282.99</v>
      </c>
      <c r="M146" s="13">
        <v>0</v>
      </c>
      <c r="N146" s="13">
        <v>0</v>
      </c>
      <c r="O146" s="13">
        <f t="shared" si="250"/>
        <v>0</v>
      </c>
      <c r="P146" s="13">
        <f t="shared" si="251"/>
        <v>0</v>
      </c>
      <c r="Q146" s="13">
        <v>0</v>
      </c>
      <c r="R146" s="13">
        <v>0</v>
      </c>
      <c r="S146" s="13">
        <v>0</v>
      </c>
      <c r="T146" s="13">
        <v>0</v>
      </c>
    </row>
    <row r="147" spans="1:20" ht="60" x14ac:dyDescent="0.2">
      <c r="A147" s="16" t="s">
        <v>0</v>
      </c>
      <c r="B147" s="23" t="s">
        <v>86</v>
      </c>
      <c r="C147" s="13">
        <f t="shared" si="181"/>
        <v>0</v>
      </c>
      <c r="D147" s="13">
        <f t="shared" si="181"/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f t="shared" si="247"/>
        <v>33502.800000000003</v>
      </c>
      <c r="J147" s="13">
        <f t="shared" si="248"/>
        <v>10395.18</v>
      </c>
      <c r="K147" s="13">
        <f>K148</f>
        <v>0</v>
      </c>
      <c r="L147" s="13">
        <f t="shared" ref="L147:T147" si="258">L148</f>
        <v>0</v>
      </c>
      <c r="M147" s="13">
        <f t="shared" si="258"/>
        <v>33502.800000000003</v>
      </c>
      <c r="N147" s="13">
        <f t="shared" si="258"/>
        <v>10395.18</v>
      </c>
      <c r="O147" s="13">
        <f t="shared" si="250"/>
        <v>0</v>
      </c>
      <c r="P147" s="13">
        <f t="shared" si="251"/>
        <v>0</v>
      </c>
      <c r="Q147" s="13">
        <f t="shared" si="258"/>
        <v>0</v>
      </c>
      <c r="R147" s="13">
        <f t="shared" si="258"/>
        <v>0</v>
      </c>
      <c r="S147" s="13">
        <f t="shared" si="258"/>
        <v>0</v>
      </c>
      <c r="T147" s="13">
        <f t="shared" si="258"/>
        <v>0</v>
      </c>
    </row>
    <row r="148" spans="1:20" ht="15" x14ac:dyDescent="0.2">
      <c r="A148" s="16"/>
      <c r="B148" s="24" t="s">
        <v>20</v>
      </c>
      <c r="C148" s="13">
        <f t="shared" si="181"/>
        <v>0</v>
      </c>
      <c r="D148" s="13">
        <f t="shared" si="181"/>
        <v>0</v>
      </c>
      <c r="E148" s="13">
        <v>0</v>
      </c>
      <c r="F148" s="13">
        <v>0</v>
      </c>
      <c r="G148" s="13">
        <v>0</v>
      </c>
      <c r="H148" s="13">
        <v>0</v>
      </c>
      <c r="I148" s="13">
        <f t="shared" si="247"/>
        <v>33502.800000000003</v>
      </c>
      <c r="J148" s="13">
        <f t="shared" si="248"/>
        <v>10395.18</v>
      </c>
      <c r="K148" s="13">
        <v>0</v>
      </c>
      <c r="L148" s="13">
        <v>0</v>
      </c>
      <c r="M148" s="13">
        <v>33502.800000000003</v>
      </c>
      <c r="N148" s="13">
        <v>10395.18</v>
      </c>
      <c r="O148" s="13">
        <f t="shared" si="250"/>
        <v>0</v>
      </c>
      <c r="P148" s="13">
        <f t="shared" si="251"/>
        <v>0</v>
      </c>
      <c r="Q148" s="13">
        <v>0</v>
      </c>
      <c r="R148" s="13">
        <v>0</v>
      </c>
      <c r="S148" s="13">
        <v>0</v>
      </c>
      <c r="T148" s="13">
        <v>0</v>
      </c>
    </row>
    <row r="149" spans="1:20" ht="75" x14ac:dyDescent="0.2">
      <c r="A149" s="16"/>
      <c r="B149" s="23" t="s">
        <v>87</v>
      </c>
      <c r="C149" s="13">
        <f t="shared" ref="C149:D153" si="259">E149+G149</f>
        <v>0</v>
      </c>
      <c r="D149" s="13">
        <f t="shared" si="259"/>
        <v>0</v>
      </c>
      <c r="E149" s="13">
        <f>E150</f>
        <v>0</v>
      </c>
      <c r="F149" s="13">
        <f>F150</f>
        <v>0</v>
      </c>
      <c r="G149" s="13">
        <f>G150</f>
        <v>0</v>
      </c>
      <c r="H149" s="13">
        <f>H150</f>
        <v>0</v>
      </c>
      <c r="I149" s="13">
        <f t="shared" ref="I149:J153" si="260">K149+M149</f>
        <v>8161</v>
      </c>
      <c r="J149" s="13">
        <f t="shared" si="260"/>
        <v>5670.1</v>
      </c>
      <c r="K149" s="13">
        <f>K150</f>
        <v>0</v>
      </c>
      <c r="L149" s="13">
        <f>L150</f>
        <v>0</v>
      </c>
      <c r="M149" s="13">
        <f>M150</f>
        <v>8161</v>
      </c>
      <c r="N149" s="13">
        <f>N150</f>
        <v>5670.1</v>
      </c>
      <c r="O149" s="13">
        <f t="shared" ref="O149:P153" si="261">Q149+S149</f>
        <v>0</v>
      </c>
      <c r="P149" s="13">
        <f t="shared" si="261"/>
        <v>0</v>
      </c>
      <c r="Q149" s="13">
        <f>Q150</f>
        <v>0</v>
      </c>
      <c r="R149" s="13">
        <f>R150</f>
        <v>0</v>
      </c>
      <c r="S149" s="13">
        <f>S150</f>
        <v>0</v>
      </c>
      <c r="T149" s="13">
        <f>T150</f>
        <v>0</v>
      </c>
    </row>
    <row r="150" spans="1:20" ht="15" x14ac:dyDescent="0.2">
      <c r="A150" s="16"/>
      <c r="B150" s="24" t="s">
        <v>20</v>
      </c>
      <c r="C150" s="13">
        <f t="shared" si="259"/>
        <v>0</v>
      </c>
      <c r="D150" s="13">
        <f t="shared" si="259"/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f t="shared" si="260"/>
        <v>8161</v>
      </c>
      <c r="J150" s="13">
        <f t="shared" si="260"/>
        <v>5670.1</v>
      </c>
      <c r="K150" s="13">
        <v>0</v>
      </c>
      <c r="L150" s="13">
        <v>0</v>
      </c>
      <c r="M150" s="13">
        <v>8161</v>
      </c>
      <c r="N150" s="13">
        <v>5670.1</v>
      </c>
      <c r="O150" s="13">
        <f t="shared" si="261"/>
        <v>0</v>
      </c>
      <c r="P150" s="13">
        <f t="shared" si="261"/>
        <v>0</v>
      </c>
      <c r="Q150" s="13">
        <v>0</v>
      </c>
      <c r="R150" s="13">
        <v>0</v>
      </c>
      <c r="S150" s="13">
        <v>0</v>
      </c>
      <c r="T150" s="13">
        <v>0</v>
      </c>
    </row>
    <row r="151" spans="1:20" ht="105" x14ac:dyDescent="0.2">
      <c r="A151" s="16"/>
      <c r="B151" s="23" t="s">
        <v>88</v>
      </c>
      <c r="C151" s="13">
        <f t="shared" si="259"/>
        <v>0</v>
      </c>
      <c r="D151" s="13">
        <f t="shared" si="259"/>
        <v>0</v>
      </c>
      <c r="E151" s="13">
        <f>E152</f>
        <v>0</v>
      </c>
      <c r="F151" s="13">
        <f>F152</f>
        <v>0</v>
      </c>
      <c r="G151" s="13">
        <f>G152</f>
        <v>0</v>
      </c>
      <c r="H151" s="13">
        <f>H152</f>
        <v>0</v>
      </c>
      <c r="I151" s="13">
        <f t="shared" si="260"/>
        <v>2467.6</v>
      </c>
      <c r="J151" s="13">
        <f t="shared" si="260"/>
        <v>2467.5500000000002</v>
      </c>
      <c r="K151" s="13">
        <f>K152</f>
        <v>2467.6</v>
      </c>
      <c r="L151" s="13">
        <f>L152</f>
        <v>2467.5500000000002</v>
      </c>
      <c r="M151" s="13">
        <f>M152</f>
        <v>0</v>
      </c>
      <c r="N151" s="13">
        <f>N152</f>
        <v>0</v>
      </c>
      <c r="O151" s="13">
        <f t="shared" si="261"/>
        <v>0</v>
      </c>
      <c r="P151" s="13">
        <f t="shared" si="261"/>
        <v>0</v>
      </c>
      <c r="Q151" s="13">
        <f>Q152</f>
        <v>0</v>
      </c>
      <c r="R151" s="13">
        <f>R152</f>
        <v>0</v>
      </c>
      <c r="S151" s="13">
        <f>S152</f>
        <v>0</v>
      </c>
      <c r="T151" s="13">
        <f>T152</f>
        <v>0</v>
      </c>
    </row>
    <row r="152" spans="1:20" ht="15" x14ac:dyDescent="0.2">
      <c r="A152" s="16"/>
      <c r="B152" s="24" t="s">
        <v>20</v>
      </c>
      <c r="C152" s="13">
        <f t="shared" si="259"/>
        <v>0</v>
      </c>
      <c r="D152" s="13">
        <f t="shared" si="259"/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f t="shared" si="260"/>
        <v>2467.6</v>
      </c>
      <c r="J152" s="13">
        <f t="shared" si="260"/>
        <v>2467.5500000000002</v>
      </c>
      <c r="K152" s="13">
        <v>2467.6</v>
      </c>
      <c r="L152" s="13">
        <v>2467.5500000000002</v>
      </c>
      <c r="M152" s="13">
        <v>0</v>
      </c>
      <c r="N152" s="13">
        <v>0</v>
      </c>
      <c r="O152" s="13">
        <f t="shared" si="261"/>
        <v>0</v>
      </c>
      <c r="P152" s="13">
        <f t="shared" si="261"/>
        <v>0</v>
      </c>
      <c r="Q152" s="13">
        <v>0</v>
      </c>
      <c r="R152" s="13">
        <v>0</v>
      </c>
      <c r="S152" s="13">
        <v>0</v>
      </c>
      <c r="T152" s="13">
        <v>0</v>
      </c>
    </row>
    <row r="153" spans="1:20" ht="30" x14ac:dyDescent="0.2">
      <c r="A153" s="16"/>
      <c r="B153" s="23" t="s">
        <v>84</v>
      </c>
      <c r="C153" s="13">
        <f t="shared" si="259"/>
        <v>9786.6</v>
      </c>
      <c r="D153" s="13">
        <f t="shared" si="259"/>
        <v>9786.5</v>
      </c>
      <c r="E153" s="13">
        <f>E154</f>
        <v>9786.6</v>
      </c>
      <c r="F153" s="13">
        <f>F154</f>
        <v>9786.5</v>
      </c>
      <c r="G153" s="13">
        <f>G154</f>
        <v>0</v>
      </c>
      <c r="H153" s="13">
        <f>H154</f>
        <v>0</v>
      </c>
      <c r="I153" s="13">
        <f t="shared" si="260"/>
        <v>0</v>
      </c>
      <c r="J153" s="13">
        <f t="shared" si="260"/>
        <v>0</v>
      </c>
      <c r="K153" s="13">
        <f>K154</f>
        <v>0</v>
      </c>
      <c r="L153" s="13">
        <f>L154</f>
        <v>0</v>
      </c>
      <c r="M153" s="13">
        <f>M154</f>
        <v>0</v>
      </c>
      <c r="N153" s="13">
        <f>N154</f>
        <v>0</v>
      </c>
      <c r="O153" s="13">
        <f t="shared" si="261"/>
        <v>0</v>
      </c>
      <c r="P153" s="13">
        <f t="shared" si="261"/>
        <v>0</v>
      </c>
      <c r="Q153" s="13">
        <f>Q154</f>
        <v>0</v>
      </c>
      <c r="R153" s="13">
        <f>R154</f>
        <v>0</v>
      </c>
      <c r="S153" s="13">
        <f>S154</f>
        <v>0</v>
      </c>
      <c r="T153" s="13">
        <f>T154</f>
        <v>0</v>
      </c>
    </row>
    <row r="154" spans="1:20" ht="15" x14ac:dyDescent="0.2">
      <c r="A154" s="16"/>
      <c r="B154" s="24" t="s">
        <v>20</v>
      </c>
      <c r="C154" s="13">
        <f t="shared" ref="C154:C156" si="262">E154+G154</f>
        <v>9786.6</v>
      </c>
      <c r="D154" s="13">
        <f t="shared" ref="D154:D156" si="263">F154+H154</f>
        <v>9786.5</v>
      </c>
      <c r="E154" s="13">
        <v>9786.6</v>
      </c>
      <c r="F154" s="13">
        <v>9786.5</v>
      </c>
      <c r="G154" s="13">
        <v>0</v>
      </c>
      <c r="H154" s="13">
        <v>0</v>
      </c>
      <c r="I154" s="13">
        <f t="shared" ref="I154:I156" si="264">K154+M154</f>
        <v>0</v>
      </c>
      <c r="J154" s="13">
        <f t="shared" ref="J154:J156" si="265">L154+N154</f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f t="shared" ref="O154:O156" si="266">Q154+S154</f>
        <v>0</v>
      </c>
      <c r="P154" s="13">
        <f t="shared" ref="P154:P156" si="267">R154+T154</f>
        <v>0</v>
      </c>
      <c r="Q154" s="13">
        <v>0</v>
      </c>
      <c r="R154" s="13">
        <v>0</v>
      </c>
      <c r="S154" s="13">
        <v>0</v>
      </c>
      <c r="T154" s="13">
        <v>0</v>
      </c>
    </row>
    <row r="155" spans="1:20" ht="93" customHeight="1" x14ac:dyDescent="0.2">
      <c r="A155" s="16"/>
      <c r="B155" s="23" t="s">
        <v>85</v>
      </c>
      <c r="C155" s="13">
        <f t="shared" si="262"/>
        <v>9771.99</v>
      </c>
      <c r="D155" s="13">
        <f t="shared" si="263"/>
        <v>8118.27</v>
      </c>
      <c r="E155" s="13">
        <f>E156</f>
        <v>9771.99</v>
      </c>
      <c r="F155" s="13">
        <f t="shared" ref="F155:H155" si="268">F156</f>
        <v>8118.27</v>
      </c>
      <c r="G155" s="13">
        <f t="shared" si="268"/>
        <v>0</v>
      </c>
      <c r="H155" s="13">
        <f t="shared" si="268"/>
        <v>0</v>
      </c>
      <c r="I155" s="13">
        <f t="shared" si="264"/>
        <v>0</v>
      </c>
      <c r="J155" s="13">
        <f t="shared" si="265"/>
        <v>0</v>
      </c>
      <c r="K155" s="13">
        <f t="shared" ref="K155" si="269">K156</f>
        <v>0</v>
      </c>
      <c r="L155" s="13">
        <f t="shared" ref="L155" si="270">L156</f>
        <v>0</v>
      </c>
      <c r="M155" s="13">
        <f t="shared" ref="M155" si="271">M156</f>
        <v>0</v>
      </c>
      <c r="N155" s="13">
        <f t="shared" ref="N155" si="272">N156</f>
        <v>0</v>
      </c>
      <c r="O155" s="13">
        <f t="shared" si="266"/>
        <v>0</v>
      </c>
      <c r="P155" s="13">
        <f t="shared" si="267"/>
        <v>0</v>
      </c>
      <c r="Q155" s="13">
        <f t="shared" ref="Q155" si="273">Q156</f>
        <v>0</v>
      </c>
      <c r="R155" s="13">
        <f t="shared" ref="R155" si="274">R156</f>
        <v>0</v>
      </c>
      <c r="S155" s="13">
        <f t="shared" ref="S155" si="275">S156</f>
        <v>0</v>
      </c>
      <c r="T155" s="13">
        <f t="shared" ref="T155" si="276">T156</f>
        <v>0</v>
      </c>
    </row>
    <row r="156" spans="1:20" ht="24.75" customHeight="1" x14ac:dyDescent="0.2">
      <c r="A156" s="16"/>
      <c r="B156" s="24" t="s">
        <v>20</v>
      </c>
      <c r="C156" s="13">
        <f t="shared" si="262"/>
        <v>9771.99</v>
      </c>
      <c r="D156" s="13">
        <f t="shared" si="263"/>
        <v>8118.27</v>
      </c>
      <c r="E156" s="13">
        <v>9771.99</v>
      </c>
      <c r="F156" s="13">
        <v>8118.27</v>
      </c>
      <c r="G156" s="13">
        <v>0</v>
      </c>
      <c r="H156" s="13">
        <v>0</v>
      </c>
      <c r="I156" s="13">
        <f t="shared" si="264"/>
        <v>0</v>
      </c>
      <c r="J156" s="13">
        <f t="shared" si="265"/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f t="shared" si="266"/>
        <v>0</v>
      </c>
      <c r="P156" s="13">
        <f t="shared" si="267"/>
        <v>0</v>
      </c>
      <c r="Q156" s="13">
        <v>0</v>
      </c>
      <c r="R156" s="13">
        <v>0</v>
      </c>
      <c r="S156" s="13">
        <v>0</v>
      </c>
      <c r="T156" s="13">
        <v>0</v>
      </c>
    </row>
    <row r="157" spans="1:20" s="12" customFormat="1" ht="16.149999999999999" customHeight="1" x14ac:dyDescent="0.2">
      <c r="A157" s="38">
        <v>1100</v>
      </c>
      <c r="B157" s="33" t="s">
        <v>1</v>
      </c>
      <c r="C157" s="11">
        <f>C158+C160+C162+C164</f>
        <v>13659.1</v>
      </c>
      <c r="D157" s="11">
        <f t="shared" ref="D157:T157" si="277">D158+D160+D162+D164</f>
        <v>13659.1</v>
      </c>
      <c r="E157" s="11">
        <f t="shared" si="277"/>
        <v>12639.49</v>
      </c>
      <c r="F157" s="11">
        <f t="shared" si="277"/>
        <v>12639.49</v>
      </c>
      <c r="G157" s="11">
        <f t="shared" si="277"/>
        <v>1019.61</v>
      </c>
      <c r="H157" s="11">
        <f t="shared" si="277"/>
        <v>1019.61</v>
      </c>
      <c r="I157" s="11">
        <f t="shared" si="277"/>
        <v>0</v>
      </c>
      <c r="J157" s="11">
        <f t="shared" si="277"/>
        <v>0</v>
      </c>
      <c r="K157" s="11">
        <f t="shared" si="277"/>
        <v>0</v>
      </c>
      <c r="L157" s="11">
        <f t="shared" si="277"/>
        <v>0</v>
      </c>
      <c r="M157" s="11">
        <f t="shared" si="277"/>
        <v>0</v>
      </c>
      <c r="N157" s="11">
        <f t="shared" si="277"/>
        <v>0</v>
      </c>
      <c r="O157" s="11">
        <f t="shared" si="277"/>
        <v>3021</v>
      </c>
      <c r="P157" s="11">
        <f t="shared" si="277"/>
        <v>3021</v>
      </c>
      <c r="Q157" s="11">
        <f t="shared" si="277"/>
        <v>3021</v>
      </c>
      <c r="R157" s="11">
        <f t="shared" si="277"/>
        <v>3021</v>
      </c>
      <c r="S157" s="11">
        <f t="shared" si="277"/>
        <v>0</v>
      </c>
      <c r="T157" s="11">
        <f t="shared" si="277"/>
        <v>0</v>
      </c>
    </row>
    <row r="158" spans="1:20" s="14" customFormat="1" ht="63" customHeight="1" x14ac:dyDescent="0.2">
      <c r="A158" s="39" t="s">
        <v>0</v>
      </c>
      <c r="B158" s="21" t="s">
        <v>72</v>
      </c>
      <c r="C158" s="13">
        <f t="shared" si="181"/>
        <v>3398.7000000000003</v>
      </c>
      <c r="D158" s="13">
        <f t="shared" si="181"/>
        <v>3398.7000000000003</v>
      </c>
      <c r="E158" s="13">
        <f>E159</f>
        <v>2379.09</v>
      </c>
      <c r="F158" s="13">
        <f t="shared" ref="F158:H158" si="278">F159</f>
        <v>2379.09</v>
      </c>
      <c r="G158" s="13">
        <f t="shared" si="278"/>
        <v>1019.61</v>
      </c>
      <c r="H158" s="13">
        <f t="shared" si="278"/>
        <v>1019.61</v>
      </c>
      <c r="I158" s="13">
        <f t="shared" ref="I158" si="279">K158+M158</f>
        <v>0</v>
      </c>
      <c r="J158" s="13">
        <f t="shared" ref="J158" si="280">L158+N158</f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f t="shared" ref="O158:O159" si="281">Q158+S158</f>
        <v>0</v>
      </c>
      <c r="P158" s="13">
        <f t="shared" ref="P158:P159" si="282">R158+T158</f>
        <v>0</v>
      </c>
      <c r="Q158" s="13">
        <f>Q159</f>
        <v>0</v>
      </c>
      <c r="R158" s="13">
        <f t="shared" ref="R158:T162" si="283">R159</f>
        <v>0</v>
      </c>
      <c r="S158" s="13">
        <f t="shared" si="283"/>
        <v>0</v>
      </c>
      <c r="T158" s="13">
        <f t="shared" si="283"/>
        <v>0</v>
      </c>
    </row>
    <row r="159" spans="1:20" ht="30" x14ac:dyDescent="0.2">
      <c r="A159" s="16"/>
      <c r="B159" s="22" t="s">
        <v>30</v>
      </c>
      <c r="C159" s="13">
        <f t="shared" si="181"/>
        <v>3398.7000000000003</v>
      </c>
      <c r="D159" s="13">
        <f t="shared" si="181"/>
        <v>3398.7000000000003</v>
      </c>
      <c r="E159" s="13">
        <v>2379.09</v>
      </c>
      <c r="F159" s="13">
        <v>2379.09</v>
      </c>
      <c r="G159" s="13">
        <v>1019.61</v>
      </c>
      <c r="H159" s="13">
        <v>1019.61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f t="shared" si="281"/>
        <v>0</v>
      </c>
      <c r="P159" s="13">
        <f t="shared" si="282"/>
        <v>0</v>
      </c>
      <c r="Q159" s="13">
        <v>0</v>
      </c>
      <c r="R159" s="13">
        <v>0</v>
      </c>
      <c r="S159" s="13">
        <v>0</v>
      </c>
      <c r="T159" s="13">
        <v>0</v>
      </c>
    </row>
    <row r="160" spans="1:20" ht="90" x14ac:dyDescent="0.2">
      <c r="A160" s="16"/>
      <c r="B160" s="21" t="s">
        <v>74</v>
      </c>
      <c r="C160" s="13">
        <f t="shared" ref="C160:C161" si="284">E160+G160</f>
        <v>10260.4</v>
      </c>
      <c r="D160" s="13">
        <f t="shared" ref="D160:D161" si="285">F160+H160</f>
        <v>10260.4</v>
      </c>
      <c r="E160" s="13">
        <f>E161</f>
        <v>10260.4</v>
      </c>
      <c r="F160" s="13">
        <f t="shared" ref="F160:H160" si="286">F161</f>
        <v>10260.4</v>
      </c>
      <c r="G160" s="13">
        <f t="shared" si="286"/>
        <v>0</v>
      </c>
      <c r="H160" s="13">
        <f t="shared" si="286"/>
        <v>0</v>
      </c>
      <c r="I160" s="13">
        <f t="shared" ref="I160:I163" si="287">K160+M160</f>
        <v>0</v>
      </c>
      <c r="J160" s="13">
        <f t="shared" ref="J160:J163" si="288">L160+N160</f>
        <v>0</v>
      </c>
      <c r="K160" s="13">
        <f>K161</f>
        <v>0</v>
      </c>
      <c r="L160" s="13">
        <f t="shared" ref="L160" si="289">L161</f>
        <v>0</v>
      </c>
      <c r="M160" s="13">
        <f t="shared" ref="M160" si="290">M161</f>
        <v>0</v>
      </c>
      <c r="N160" s="13">
        <f t="shared" ref="N160" si="291">N161</f>
        <v>0</v>
      </c>
      <c r="O160" s="13">
        <f t="shared" ref="O160:O163" si="292">Q160+S160</f>
        <v>0</v>
      </c>
      <c r="P160" s="13">
        <f t="shared" ref="P160:P163" si="293">R160+T160</f>
        <v>0</v>
      </c>
      <c r="Q160" s="13">
        <f>Q161</f>
        <v>0</v>
      </c>
      <c r="R160" s="13">
        <f t="shared" ref="R160" si="294">R161</f>
        <v>0</v>
      </c>
      <c r="S160" s="13">
        <f t="shared" ref="S160" si="295">S161</f>
        <v>0</v>
      </c>
      <c r="T160" s="13">
        <f t="shared" ref="T160" si="296">T161</f>
        <v>0</v>
      </c>
    </row>
    <row r="161" spans="1:20" ht="30" x14ac:dyDescent="0.2">
      <c r="A161" s="16"/>
      <c r="B161" s="22" t="s">
        <v>30</v>
      </c>
      <c r="C161" s="13">
        <f t="shared" si="284"/>
        <v>10260.4</v>
      </c>
      <c r="D161" s="13">
        <f t="shared" si="285"/>
        <v>10260.4</v>
      </c>
      <c r="E161" s="13">
        <v>10260.4</v>
      </c>
      <c r="F161" s="13">
        <v>10260.4</v>
      </c>
      <c r="G161" s="13">
        <v>0</v>
      </c>
      <c r="H161" s="13">
        <v>0</v>
      </c>
      <c r="I161" s="13">
        <f t="shared" si="287"/>
        <v>0</v>
      </c>
      <c r="J161" s="13">
        <f t="shared" si="288"/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f t="shared" si="292"/>
        <v>0</v>
      </c>
      <c r="P161" s="13">
        <f t="shared" si="293"/>
        <v>0</v>
      </c>
      <c r="Q161" s="13">
        <v>0</v>
      </c>
      <c r="R161" s="13">
        <v>0</v>
      </c>
      <c r="S161" s="13">
        <v>0</v>
      </c>
      <c r="T161" s="13">
        <v>0</v>
      </c>
    </row>
    <row r="162" spans="1:20" ht="45" x14ac:dyDescent="0.2">
      <c r="A162" s="16"/>
      <c r="B162" s="25" t="s">
        <v>28</v>
      </c>
      <c r="C162" s="13">
        <f t="shared" ref="C162:C163" si="297">E162+G162</f>
        <v>0</v>
      </c>
      <c r="D162" s="13">
        <f t="shared" ref="D162:D163" si="298">F162+H162</f>
        <v>0</v>
      </c>
      <c r="E162" s="13">
        <f>E163</f>
        <v>0</v>
      </c>
      <c r="F162" s="13">
        <f>F163</f>
        <v>0</v>
      </c>
      <c r="G162" s="13">
        <f>G163</f>
        <v>0</v>
      </c>
      <c r="H162" s="13">
        <f>H163</f>
        <v>0</v>
      </c>
      <c r="I162" s="13">
        <f t="shared" si="287"/>
        <v>0</v>
      </c>
      <c r="J162" s="13">
        <f t="shared" si="288"/>
        <v>0</v>
      </c>
      <c r="K162" s="13">
        <f>K163</f>
        <v>0</v>
      </c>
      <c r="L162" s="13">
        <f t="shared" ref="L162:N162" si="299">L163</f>
        <v>0</v>
      </c>
      <c r="M162" s="13">
        <f t="shared" si="299"/>
        <v>0</v>
      </c>
      <c r="N162" s="13">
        <f t="shared" si="299"/>
        <v>0</v>
      </c>
      <c r="O162" s="13">
        <f t="shared" si="292"/>
        <v>1400</v>
      </c>
      <c r="P162" s="13">
        <f t="shared" si="293"/>
        <v>1400</v>
      </c>
      <c r="Q162" s="13">
        <f>Q163</f>
        <v>1400</v>
      </c>
      <c r="R162" s="13">
        <f t="shared" si="283"/>
        <v>1400</v>
      </c>
      <c r="S162" s="13">
        <f t="shared" si="283"/>
        <v>0</v>
      </c>
      <c r="T162" s="13">
        <f t="shared" si="283"/>
        <v>0</v>
      </c>
    </row>
    <row r="163" spans="1:20" ht="30" x14ac:dyDescent="0.2">
      <c r="A163" s="16"/>
      <c r="B163" s="22" t="s">
        <v>30</v>
      </c>
      <c r="C163" s="13">
        <f t="shared" si="297"/>
        <v>0</v>
      </c>
      <c r="D163" s="13">
        <f t="shared" si="298"/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f t="shared" si="287"/>
        <v>0</v>
      </c>
      <c r="J163" s="13">
        <f t="shared" si="288"/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f t="shared" si="292"/>
        <v>1400</v>
      </c>
      <c r="P163" s="13">
        <f t="shared" si="293"/>
        <v>1400</v>
      </c>
      <c r="Q163" s="13">
        <v>1400</v>
      </c>
      <c r="R163" s="13">
        <v>1400</v>
      </c>
      <c r="S163" s="13">
        <v>0</v>
      </c>
      <c r="T163" s="13">
        <v>0</v>
      </c>
    </row>
    <row r="164" spans="1:20" ht="45.75" customHeight="1" x14ac:dyDescent="0.2">
      <c r="A164" s="16"/>
      <c r="B164" s="32" t="s">
        <v>75</v>
      </c>
      <c r="C164" s="13">
        <f t="shared" ref="C164:C165" si="300">E164+G164</f>
        <v>0</v>
      </c>
      <c r="D164" s="13">
        <f t="shared" ref="D164:D165" si="301">F164+H164</f>
        <v>0</v>
      </c>
      <c r="E164" s="13">
        <f>E165</f>
        <v>0</v>
      </c>
      <c r="F164" s="13">
        <f t="shared" ref="F164:H164" si="302">F165</f>
        <v>0</v>
      </c>
      <c r="G164" s="13">
        <f t="shared" si="302"/>
        <v>0</v>
      </c>
      <c r="H164" s="13">
        <f t="shared" si="302"/>
        <v>0</v>
      </c>
      <c r="I164" s="13">
        <f t="shared" ref="I164:I165" si="303">K164+M164</f>
        <v>0</v>
      </c>
      <c r="J164" s="13">
        <f t="shared" ref="J164:J165" si="304">L164+N164</f>
        <v>0</v>
      </c>
      <c r="K164" s="13">
        <f>K165</f>
        <v>0</v>
      </c>
      <c r="L164" s="13">
        <f t="shared" ref="L164:N164" si="305">L165</f>
        <v>0</v>
      </c>
      <c r="M164" s="13">
        <f t="shared" si="305"/>
        <v>0</v>
      </c>
      <c r="N164" s="13">
        <f t="shared" si="305"/>
        <v>0</v>
      </c>
      <c r="O164" s="13">
        <f t="shared" ref="O164:O165" si="306">Q164+S164</f>
        <v>1621</v>
      </c>
      <c r="P164" s="13">
        <f t="shared" ref="P164:P165" si="307">R164+T164</f>
        <v>1621</v>
      </c>
      <c r="Q164" s="13">
        <f>Q165</f>
        <v>1621</v>
      </c>
      <c r="R164" s="13">
        <f t="shared" ref="R164:T164" si="308">R165</f>
        <v>1621</v>
      </c>
      <c r="S164" s="13">
        <f t="shared" si="308"/>
        <v>0</v>
      </c>
      <c r="T164" s="13">
        <f t="shared" si="308"/>
        <v>0</v>
      </c>
    </row>
    <row r="165" spans="1:20" ht="30" x14ac:dyDescent="0.2">
      <c r="A165" s="16"/>
      <c r="B165" s="22" t="s">
        <v>30</v>
      </c>
      <c r="C165" s="13">
        <f t="shared" si="300"/>
        <v>0</v>
      </c>
      <c r="D165" s="13">
        <f t="shared" si="301"/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f t="shared" si="303"/>
        <v>0</v>
      </c>
      <c r="J165" s="13">
        <f t="shared" si="304"/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f t="shared" si="306"/>
        <v>1621</v>
      </c>
      <c r="P165" s="13">
        <f t="shared" si="307"/>
        <v>1621</v>
      </c>
      <c r="Q165" s="13">
        <v>1621</v>
      </c>
      <c r="R165" s="13">
        <v>1621</v>
      </c>
      <c r="S165" s="13">
        <v>0</v>
      </c>
      <c r="T165" s="13">
        <v>0</v>
      </c>
    </row>
    <row r="166" spans="1:20" ht="21.6" customHeight="1" x14ac:dyDescent="0.25">
      <c r="A166" s="17"/>
      <c r="B166" s="40" t="s">
        <v>23</v>
      </c>
      <c r="C166" s="15">
        <f t="shared" ref="C166:T166" si="309">C9+C22++C27+C56+C69+C72+C114+C129+C135+C157</f>
        <v>2205786.7400000002</v>
      </c>
      <c r="D166" s="15">
        <f t="shared" si="309"/>
        <v>2182763.37</v>
      </c>
      <c r="E166" s="15">
        <f t="shared" si="309"/>
        <v>1979574.3800000001</v>
      </c>
      <c r="F166" s="15">
        <f t="shared" si="309"/>
        <v>1959732.7000000002</v>
      </c>
      <c r="G166" s="15">
        <f t="shared" si="309"/>
        <v>226212.35999999996</v>
      </c>
      <c r="H166" s="15">
        <f t="shared" si="309"/>
        <v>223030.66999999998</v>
      </c>
      <c r="I166" s="15">
        <f t="shared" si="309"/>
        <v>8631900.5999999978</v>
      </c>
      <c r="J166" s="15">
        <f t="shared" si="309"/>
        <v>8598382.8999999985</v>
      </c>
      <c r="K166" s="15">
        <f t="shared" si="309"/>
        <v>8568949.6999999993</v>
      </c>
      <c r="L166" s="15">
        <f t="shared" si="309"/>
        <v>8561030.5199999996</v>
      </c>
      <c r="M166" s="15">
        <f t="shared" si="309"/>
        <v>62950.9</v>
      </c>
      <c r="N166" s="15">
        <f t="shared" si="309"/>
        <v>37352.379999999997</v>
      </c>
      <c r="O166" s="15">
        <f t="shared" si="309"/>
        <v>722344.49</v>
      </c>
      <c r="P166" s="15">
        <f t="shared" si="309"/>
        <v>715986.96000000008</v>
      </c>
      <c r="Q166" s="15">
        <f t="shared" si="309"/>
        <v>54137.89</v>
      </c>
      <c r="R166" s="15">
        <f t="shared" si="309"/>
        <v>52789.77</v>
      </c>
      <c r="S166" s="15">
        <f t="shared" si="309"/>
        <v>668206.6</v>
      </c>
      <c r="T166" s="15">
        <f t="shared" si="309"/>
        <v>663197.18999999994</v>
      </c>
    </row>
  </sheetData>
  <customSheetViews>
    <customSheetView guid="{F9805791-EF46-4CD5-B49B-567E3F1EBF6E}" scale="70" showPageBreaks="1" showGridLines="0" fitToPage="1">
      <pane xSplit="2" ySplit="8" topLeftCell="C159" activePane="bottomRight" state="frozen"/>
      <selection pane="bottomRight" activeCell="I158" sqref="I158"/>
      <pageMargins left="1.1811023622047245" right="0.39370078740157483" top="0.78740157480314965" bottom="0.78740157480314965" header="0.35433070866141736" footer="0.19685039370078741"/>
      <printOptions horizontalCentered="1"/>
      <pageSetup paperSize="9" scale="41" firstPageNumber="172" fitToHeight="0" orientation="landscape" useFirstPageNumber="1" r:id="rId1"/>
      <headerFooter scaleWithDoc="0">
        <oddHeader>&amp;C&amp;P</oddHeader>
      </headerFooter>
    </customSheetView>
    <customSheetView guid="{61767046-1261-43F3-952E-A6BFED3B1510}" scale="80" showPageBreaks="1" showGridLines="0" fitToPage="1">
      <pane xSplit="3" ySplit="8" topLeftCell="I11" activePane="bottomRight" state="frozen"/>
      <selection pane="bottomRight" activeCell="U18" sqref="U18"/>
      <pageMargins left="0.39370078740157483" right="0.39370078740157483" top="0.59055118110236227" bottom="0.59055118110236227" header="0.51181102362204722" footer="0.51181102362204722"/>
      <printOptions horizontalCentered="1"/>
      <pageSetup paperSize="9" scale="44" fitToHeight="0" orientation="landscape" r:id="rId2"/>
      <headerFooter alignWithMargins="0"/>
    </customSheetView>
    <customSheetView guid="{708F2B64-C53E-463B-B76F-9CDED9D53F21}" scale="70" showPageBreaks="1" showGridLines="0" fitToPage="1">
      <pane xSplit="2" ySplit="8" topLeftCell="C9" activePane="bottomRight" state="frozen"/>
      <selection pane="bottomRight" activeCell="B10" sqref="B10"/>
      <pageMargins left="1.1811023622047245" right="0.39370078740157483" top="0.78740157480314965" bottom="0.78740157480314965" header="0.35433070866141736" footer="0.19685039370078741"/>
      <printOptions horizontalCentered="1"/>
      <pageSetup paperSize="9" scale="41" firstPageNumber="172" fitToHeight="0" orientation="landscape" useFirstPageNumber="1" r:id="rId3"/>
      <headerFooter scaleWithDoc="0">
        <oddHeader>&amp;C&amp;P</oddHeader>
      </headerFooter>
    </customSheetView>
    <customSheetView guid="{24111FE8-CBEE-4CC1-AAB8-005144BB0A8A}" scale="80" showPageBreaks="1" showGridLines="0" fitToPage="1">
      <pane xSplit="3" ySplit="8" topLeftCell="D160" activePane="bottomRight" state="frozen"/>
      <selection pane="bottomRight" activeCell="J166" sqref="J166"/>
      <pageMargins left="0.39370078740157483" right="0.39370078740157483" top="0.59055118110236227" bottom="0.59055118110236227" header="0.51181102362204722" footer="0.51181102362204722"/>
      <printOptions horizontalCentered="1"/>
      <pageSetup paperSize="9" scale="44" fitToHeight="0" orientation="landscape" r:id="rId4"/>
      <headerFooter alignWithMargins="0"/>
    </customSheetView>
    <customSheetView guid="{4185FA79-C272-4259-826E-6C6442FD0A81}" scale="80" showGridLines="0" fitToPage="1">
      <pane xSplit="3" ySplit="8" topLeftCell="D159" activePane="bottomRight" state="frozen"/>
      <selection pane="bottomRight" activeCell="I168" sqref="I168"/>
      <pageMargins left="0.39370078740157483" right="0.39370078740157483" top="0.59055118110236227" bottom="0.59055118110236227" header="0.51181102362204722" footer="0.51181102362204722"/>
      <printOptions horizontalCentered="1"/>
      <pageSetup paperSize="9" scale="10" fitToHeight="0" orientation="landscape" r:id="rId5"/>
      <headerFooter alignWithMargins="0"/>
    </customSheetView>
    <customSheetView guid="{D51A8E16-414C-4EF6-957E-7D0BCFF60076}" scale="70" showGridLines="0" fitToPage="1">
      <pane xSplit="2" ySplit="8" topLeftCell="C24" activePane="bottomRight" state="frozen"/>
      <selection pane="bottomRight" activeCell="K43" sqref="K43"/>
      <pageMargins left="1.1811023622047245" right="0.39370078740157483" top="0.78740157480314965" bottom="0.78740157480314965" header="0.35433070866141736" footer="0.19685039370078741"/>
      <printOptions horizontalCentered="1"/>
      <pageSetup paperSize="9" scale="41" firstPageNumber="172" fitToHeight="0" orientation="landscape" useFirstPageNumber="1" r:id="rId6"/>
      <headerFooter scaleWithDoc="0">
        <oddHeader>&amp;C&amp;P</oddHeader>
      </headerFooter>
    </customSheetView>
    <customSheetView guid="{A6E7EDDF-8B6A-435F-A5D6-A0D629414686}" scale="80" showPageBreaks="1" showGridLines="0" fitToPage="1">
      <pane xSplit="3" ySplit="8" topLeftCell="D50" activePane="bottomRight" state="frozen"/>
      <selection pane="bottomRight" activeCell="F58" sqref="F58"/>
      <pageMargins left="0.59055118110236227" right="0.59055118110236227" top="0.78740157480314965" bottom="0.39370078740157483" header="0.51181102362204722" footer="0.51181102362204722"/>
      <printOptions horizontalCentered="1"/>
      <pageSetup paperSize="9" scale="45" fitToHeight="0" orientation="landscape" r:id="rId7"/>
      <headerFooter alignWithMargins="0"/>
    </customSheetView>
    <customSheetView guid="{0A26C5AE-B6D8-4E63-8C48-62FDC7DED5BF}" scale="90" showGridLines="0" fitToPage="1">
      <pane xSplit="3" ySplit="8" topLeftCell="D163" activePane="bottomRight" state="frozen"/>
      <selection pane="bottomRight" activeCell="A161" sqref="A161:XFD161"/>
      <pageMargins left="0.59055118110236227" right="0.59055118110236227" top="0.78740157480314965" bottom="0.39370078740157483" header="0.51181102362204722" footer="0.51181102362204722"/>
      <printOptions horizontalCentered="1"/>
      <pageSetup paperSize="9" scale="45" fitToHeight="0" orientation="landscape" r:id="rId8"/>
      <headerFooter alignWithMargins="0"/>
    </customSheetView>
    <customSheetView guid="{4A1C83A5-CAC7-428B-B21C-837E60FE313F}" scale="70" showGridLines="0" fitToPage="1">
      <pane xSplit="2" ySplit="8" topLeftCell="C56" activePane="bottomRight" state="frozen"/>
      <selection pane="bottomRight" activeCell="B58" sqref="B58"/>
      <pageMargins left="1.1811023622047245" right="0.39370078740157483" top="0.78740157480314965" bottom="0.78740157480314965" header="0.35433070866141736" footer="0.19685039370078741"/>
      <printOptions horizontalCentered="1"/>
      <pageSetup paperSize="9" scale="41" firstPageNumber="172" fitToHeight="0" orientation="landscape" useFirstPageNumber="1" r:id="rId9"/>
      <headerFooter scaleWithDoc="0">
        <oddHeader>&amp;C&amp;P</oddHeader>
      </headerFooter>
    </customSheetView>
    <customSheetView guid="{63DB5D9F-77B5-4AA2-AECF-FCB46164F30B}" scale="70" showGridLines="0" fitToPage="1">
      <pane xSplit="2" ySplit="8" topLeftCell="C40" activePane="bottomRight" state="frozen"/>
      <selection pane="bottomRight" activeCell="F49" sqref="F49"/>
      <pageMargins left="1.1811023622047245" right="0.39370078740157483" top="0.78740157480314965" bottom="0.78740157480314965" header="0.35433070866141736" footer="0.19685039370078741"/>
      <printOptions horizontalCentered="1"/>
      <pageSetup paperSize="9" scale="10" firstPageNumber="172" fitToHeight="0" orientation="landscape" useFirstPageNumber="1" r:id="rId10"/>
      <headerFooter scaleWithDoc="0">
        <oddHeader>&amp;C&amp;P</oddHeader>
      </headerFooter>
    </customSheetView>
    <customSheetView guid="{8B9FF6E3-FF5F-411C-AAD7-36E9E388383C}" scale="90" showGridLines="0" fitToPage="1">
      <pane xSplit="3" ySplit="8" topLeftCell="J114" activePane="bottomRight" state="frozen"/>
      <selection pane="bottomRight" activeCell="B120" sqref="B120"/>
      <pageMargins left="0.39370078740157483" right="0.39370078740157483" top="0.59055118110236227" bottom="0.59055118110236227" header="0.51181102362204722" footer="0.51181102362204722"/>
      <printOptions horizontalCentered="1"/>
      <pageSetup paperSize="9" scale="44" fitToHeight="0" orientation="landscape" r:id="rId11"/>
      <headerFooter alignWithMargins="0"/>
    </customSheetView>
    <customSheetView guid="{9296FE47-F149-43FD-9A4A-E69C92BFDB51}" scale="70" showPageBreaks="1" showGridLines="0" fitToPage="1">
      <pane xSplit="2" ySplit="8" topLeftCell="C112" activePane="bottomRight" state="frozen"/>
      <selection pane="bottomRight" activeCell="H117" sqref="H117"/>
      <pageMargins left="1.1811023622047245" right="0.39370078740157483" top="0.78740157480314965" bottom="0.78740157480314965" header="0.35433070866141736" footer="0.19685039370078741"/>
      <printOptions horizontalCentered="1"/>
      <pageSetup paperSize="9" scale="41" firstPageNumber="172" fitToHeight="0" orientation="landscape" useFirstPageNumber="1" r:id="rId12"/>
      <headerFooter scaleWithDoc="0">
        <oddHeader>&amp;C&amp;P</oddHeader>
      </headerFooter>
    </customSheetView>
  </customSheetViews>
  <mergeCells count="25">
    <mergeCell ref="P6:P7"/>
    <mergeCell ref="Q6:R6"/>
    <mergeCell ref="S6:T6"/>
    <mergeCell ref="A2:T2"/>
    <mergeCell ref="A4:A7"/>
    <mergeCell ref="B4:B7"/>
    <mergeCell ref="C4:H4"/>
    <mergeCell ref="I4:N4"/>
    <mergeCell ref="I5:J5"/>
    <mergeCell ref="R1:T1"/>
    <mergeCell ref="K5:N5"/>
    <mergeCell ref="I6:I7"/>
    <mergeCell ref="J6:J7"/>
    <mergeCell ref="C5:D5"/>
    <mergeCell ref="C6:C7"/>
    <mergeCell ref="D6:D7"/>
    <mergeCell ref="E5:H5"/>
    <mergeCell ref="E6:F6"/>
    <mergeCell ref="G6:H6"/>
    <mergeCell ref="K6:L6"/>
    <mergeCell ref="M6:N6"/>
    <mergeCell ref="O4:T4"/>
    <mergeCell ref="O5:P5"/>
    <mergeCell ref="Q5:T5"/>
    <mergeCell ref="O6:O7"/>
  </mergeCells>
  <printOptions horizontalCentered="1"/>
  <pageMargins left="1.1811023622047245" right="0.39370078740157483" top="0.78740157480314965" bottom="0.78740157480314965" header="0.35433070866141736" footer="0.19685039370078741"/>
  <pageSetup paperSize="9" scale="41" firstPageNumber="162" fitToHeight="0" orientation="landscape" useFirstPageNumber="1" r:id="rId13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Верба Аксана Николаевна</cp:lastModifiedBy>
  <cp:lastPrinted>2021-04-26T12:09:53Z</cp:lastPrinted>
  <dcterms:created xsi:type="dcterms:W3CDTF">2017-03-09T06:03:33Z</dcterms:created>
  <dcterms:modified xsi:type="dcterms:W3CDTF">2021-04-26T12:09:56Z</dcterms:modified>
</cp:coreProperties>
</file>